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L\Circuito eLearning\Clientes\EB Treinamentos\"/>
    </mc:Choice>
  </mc:AlternateContent>
  <xr:revisionPtr revIDLastSave="0" documentId="13_ncr:1_{2D11893C-F7F1-4356-B1C3-2FA3C70D088E}" xr6:coauthVersionLast="47" xr6:coauthVersionMax="47" xr10:uidLastSave="{00000000-0000-0000-0000-000000000000}"/>
  <bookViews>
    <workbookView xWindow="-120" yWindow="-120" windowWidth="20730" windowHeight="11160" xr2:uid="{B27F09FE-A02C-4422-89DB-A862E90768CD}"/>
  </bookViews>
  <sheets>
    <sheet name="tabela única" sheetId="5" r:id="rId1"/>
  </sheets>
  <externalReferences>
    <externalReference r:id="rId2"/>
    <externalReference r:id="rId3"/>
  </externalReferences>
  <definedNames>
    <definedName name="Feriados">[1]Feriados!$D$7:$D$21</definedName>
    <definedName name="FUNC">[2]Funcionários!$A$1:$C$6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5" l="1"/>
  <c r="E9" i="5"/>
  <c r="C65" i="5" l="1"/>
  <c r="D10" i="5"/>
  <c r="C18" i="5" s="1"/>
  <c r="D18" i="5"/>
  <c r="E18" i="5"/>
  <c r="D19" i="5" l="1"/>
  <c r="D40" i="5" s="1"/>
  <c r="E39" i="5" s="1"/>
  <c r="C19" i="5"/>
  <c r="C39" i="5" l="1"/>
  <c r="D39" i="5"/>
  <c r="D41" i="5" s="1"/>
  <c r="C41" i="5" l="1"/>
</calcChain>
</file>

<file path=xl/sharedStrings.xml><?xml version="1.0" encoding="utf-8"?>
<sst xmlns="http://schemas.openxmlformats.org/spreadsheetml/2006/main" count="43" uniqueCount="28">
  <si>
    <t>Salário Mínimo</t>
  </si>
  <si>
    <t>Faixa</t>
  </si>
  <si>
    <t>Início</t>
  </si>
  <si>
    <t>Teto</t>
  </si>
  <si>
    <t>Alíquota</t>
  </si>
  <si>
    <t>Parcela Deduzir</t>
  </si>
  <si>
    <t>Faixa 1</t>
  </si>
  <si>
    <t>Faixa 2</t>
  </si>
  <si>
    <t>Faixa 3</t>
  </si>
  <si>
    <t>Faixa 4</t>
  </si>
  <si>
    <t>Teto Máximo</t>
  </si>
  <si>
    <t>Salário Base</t>
  </si>
  <si>
    <t>e</t>
  </si>
  <si>
    <t xml:space="preserve"> - TABELA CÁLCULO DE IMPOSTO DE RENDA</t>
  </si>
  <si>
    <t>DEPENDENTES</t>
  </si>
  <si>
    <t xml:space="preserve">valor por dependentes </t>
  </si>
  <si>
    <t xml:space="preserve">SALARIO FAMILIA 2022 - PORTARIA </t>
  </si>
  <si>
    <t xml:space="preserve">Base remuneração </t>
  </si>
  <si>
    <t xml:space="preserve"> - TABELA CÁLCULO DE SALÁRIO FAMÍLIA </t>
  </si>
  <si>
    <t xml:space="preserve">Cálculo: Salário x Alíquota (c/ todas as casas decimais) – Parcela a Deduzir = </t>
  </si>
  <si>
    <t>INSS (com truncamento na segunda casa decimal)</t>
  </si>
  <si>
    <t>Cálculo: Salário – INSS – Dependente X Alíquota – Dedução = IRRF</t>
  </si>
  <si>
    <t>Dedução por dependente R$ 189,59</t>
  </si>
  <si>
    <t>Dedução para aposentadoria R$ 1.903,98</t>
  </si>
  <si>
    <t xml:space="preserve">Base de cálculo do Ir </t>
  </si>
  <si>
    <t>Faixa 5</t>
  </si>
  <si>
    <t>Exemplo Salário R$ 1.900,56 = 1.900,56 x 9% = 171,0504 – 18,1800 = 152,8704 - Valor do INSS = 152,87</t>
  </si>
  <si>
    <t xml:space="preserve"> - TABELA CÁLCULO DE INSS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</si>
</sst>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Segoe UI Light"/>
      <family val="2"/>
    </font>
    <font>
      <b/>
      <sz val="22"/>
      <color rgb="FF7D1711"/>
      <name val="Segoe UI Light"/>
      <family val="2"/>
      <charset val="1"/>
    </font>
    <font>
      <b/>
      <sz val="22"/>
      <color rgb="FFFFFFFF"/>
      <name val="Calibri"/>
      <family val="2"/>
      <charset val="1"/>
    </font>
    <font>
      <sz val="20"/>
      <color theme="0"/>
      <name val="Segor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4" fontId="0" fillId="0" borderId="7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10" fontId="0" fillId="0" borderId="9" xfId="2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0" fillId="0" borderId="8" xfId="2" quotePrefix="1" applyNumberFormat="1" applyFont="1" applyBorder="1" applyAlignment="1">
      <alignment horizontal="center" vertical="center"/>
    </xf>
    <xf numFmtId="44" fontId="0" fillId="0" borderId="8" xfId="1" quotePrefix="1" applyFont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10" fontId="0" fillId="2" borderId="9" xfId="2" applyNumberFormat="1" applyFont="1" applyFill="1" applyBorder="1" applyAlignment="1">
      <alignment horizontal="center" vertical="center"/>
    </xf>
    <xf numFmtId="44" fontId="1" fillId="2" borderId="9" xfId="1" applyFont="1" applyFill="1" applyBorder="1" applyAlignment="1">
      <alignment horizontal="center" vertical="center"/>
    </xf>
    <xf numFmtId="10" fontId="1" fillId="2" borderId="9" xfId="2" applyNumberFormat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0" fontId="6" fillId="0" borderId="0" xfId="0" applyFont="1"/>
    <xf numFmtId="44" fontId="0" fillId="0" borderId="3" xfId="1" applyNumberFormat="1" applyFont="1" applyBorder="1" applyAlignment="1">
      <alignment horizontal="left" vertical="center"/>
    </xf>
    <xf numFmtId="44" fontId="0" fillId="0" borderId="8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8" fontId="2" fillId="4" borderId="10" xfId="0" applyNumberFormat="1" applyFont="1" applyFill="1" applyBorder="1" applyAlignment="1">
      <alignment horizontal="left" vertical="center" indent="1"/>
    </xf>
    <xf numFmtId="0" fontId="2" fillId="4" borderId="10" xfId="0" quotePrefix="1" applyFont="1" applyFill="1" applyBorder="1" applyAlignment="1">
      <alignment horizontal="left" vertical="center" indent="1"/>
    </xf>
    <xf numFmtId="0" fontId="2" fillId="4" borderId="10" xfId="0" applyFont="1" applyFill="1" applyBorder="1" applyAlignment="1">
      <alignment horizontal="left" vertical="center" indent="1"/>
    </xf>
    <xf numFmtId="0" fontId="9" fillId="0" borderId="0" xfId="0" applyFont="1"/>
    <xf numFmtId="0" fontId="3" fillId="2" borderId="0" xfId="0" applyFont="1" applyFill="1"/>
    <xf numFmtId="0" fontId="0" fillId="2" borderId="0" xfId="0" applyFill="1"/>
    <xf numFmtId="164" fontId="0" fillId="0" borderId="2" xfId="1" applyNumberFormat="1" applyFont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indent="1"/>
    </xf>
    <xf numFmtId="0" fontId="7" fillId="4" borderId="0" xfId="0" applyFont="1" applyFill="1" applyAlignment="1">
      <alignment horizontal="left" vertical="center" indent="15"/>
    </xf>
    <xf numFmtId="0" fontId="8" fillId="0" borderId="0" xfId="0" applyFont="1" applyAlignment="1">
      <alignment horizontal="left" vertical="center" indent="15"/>
    </xf>
    <xf numFmtId="164" fontId="0" fillId="0" borderId="3" xfId="1" applyNumberFormat="1" applyFont="1" applyBorder="1" applyAlignment="1">
      <alignment horizontal="left" vertical="center" indent="1"/>
    </xf>
    <xf numFmtId="0" fontId="10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0" fillId="4" borderId="2" xfId="1" applyNumberFormat="1" applyFont="1" applyFill="1" applyBorder="1" applyAlignment="1">
      <alignment horizontal="left" vertical="center" indent="1"/>
    </xf>
    <xf numFmtId="164" fontId="0" fillId="4" borderId="3" xfId="1" applyNumberFormat="1" applyFont="1" applyFill="1" applyBorder="1" applyAlignment="1">
      <alignment horizontal="left" vertical="center" indent="1"/>
    </xf>
    <xf numFmtId="164" fontId="0" fillId="0" borderId="2" xfId="1" applyNumberFormat="1" applyFont="1" applyBorder="1" applyAlignment="1" applyProtection="1">
      <alignment horizontal="left" vertical="center" indent="1"/>
      <protection locked="0"/>
    </xf>
    <xf numFmtId="164" fontId="0" fillId="0" borderId="3" xfId="1" applyNumberFormat="1" applyFont="1" applyBorder="1" applyAlignment="1" applyProtection="1">
      <alignment horizontal="left" vertical="center" indent="1"/>
      <protection locked="0"/>
    </xf>
    <xf numFmtId="164" fontId="0" fillId="0" borderId="2" xfId="1" applyNumberFormat="1" applyFont="1" applyBorder="1" applyAlignment="1" applyProtection="1">
      <alignment horizontal="left" vertical="center" indent="1"/>
      <protection hidden="1"/>
    </xf>
    <xf numFmtId="164" fontId="0" fillId="0" borderId="11" xfId="1" applyNumberFormat="1" applyFont="1" applyBorder="1" applyAlignment="1" applyProtection="1">
      <alignment horizontal="left" vertical="center" indent="1"/>
      <protection hidden="1"/>
    </xf>
    <xf numFmtId="0" fontId="3" fillId="3" borderId="1" xfId="0" applyFont="1" applyFill="1" applyBorder="1" applyAlignment="1" applyProtection="1">
      <alignment horizontal="left" vertical="center" indent="1"/>
      <protection hidden="1"/>
    </xf>
    <xf numFmtId="164" fontId="0" fillId="0" borderId="3" xfId="1" applyNumberFormat="1" applyFont="1" applyBorder="1" applyAlignment="1" applyProtection="1">
      <alignment horizontal="left" vertical="center" indent="1"/>
      <protection hidden="1"/>
    </xf>
    <xf numFmtId="0" fontId="3" fillId="4" borderId="1" xfId="0" applyFont="1" applyFill="1" applyBorder="1" applyAlignment="1" applyProtection="1">
      <alignment horizontal="left" vertical="center" indent="1"/>
      <protection hidden="1"/>
    </xf>
    <xf numFmtId="2" fontId="0" fillId="0" borderId="2" xfId="1" applyNumberFormat="1" applyFont="1" applyBorder="1" applyAlignment="1" applyProtection="1">
      <alignment horizontal="left" vertical="center" indent="1"/>
      <protection locked="0"/>
    </xf>
    <xf numFmtId="2" fontId="0" fillId="0" borderId="11" xfId="1" applyNumberFormat="1" applyFont="1" applyBorder="1" applyAlignment="1" applyProtection="1">
      <alignment horizontal="left" vertical="center" indent="1"/>
      <protection locked="0"/>
    </xf>
    <xf numFmtId="164" fontId="0" fillId="0" borderId="11" xfId="1" applyNumberFormat="1" applyFont="1" applyBorder="1" applyAlignment="1" applyProtection="1">
      <alignment horizontal="left" vertical="center" indent="1"/>
      <protection locked="0"/>
    </xf>
    <xf numFmtId="2" fontId="0" fillId="0" borderId="3" xfId="1" applyNumberFormat="1" applyFont="1" applyBorder="1" applyAlignment="1" applyProtection="1">
      <alignment horizontal="left" vertical="center" inden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theme="0"/>
      </font>
      <fill>
        <patternFill>
          <bgColor rgb="FFCA7C73"/>
        </patternFill>
      </fill>
    </dxf>
    <dxf>
      <font>
        <color theme="0"/>
      </font>
      <fill>
        <patternFill>
          <bgColor rgb="FFCA7C73"/>
        </patternFill>
      </fill>
    </dxf>
  </dxfs>
  <tableStyles count="0" defaultTableStyle="TableStyleMedium2" defaultPivotStyle="PivotStyleLight16"/>
  <colors>
    <mruColors>
      <color rgb="FFCA7C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t.me/clubeb" TargetMode="External"/><Relationship Id="rId3" Type="http://schemas.openxmlformats.org/officeDocument/2006/relationships/hyperlink" Target="https://www.facebook.com/ebtreinamento/" TargetMode="External"/><Relationship Id="rId7" Type="http://schemas.openxmlformats.org/officeDocument/2006/relationships/hyperlink" Target="https://www.linkedin.com/company/euzabispotreinamentoseconsultorias/?originalSubdomain=br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://ebtreinamentos.com/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app.falcor.com.br/#/lancamento/ag-redirecionamento/c70792ea-bbff-48cf-b9f3-573f89f49ba6/?utm_source=planilha-calculando-inss" TargetMode="External"/><Relationship Id="rId5" Type="http://schemas.openxmlformats.org/officeDocument/2006/relationships/hyperlink" Target="https://www.instagram.com/eb_treinamentos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youtube.com/c/EuzaBispoTreinamentoseConsultorias?sub_confirmation=1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2576160</xdr:colOff>
      <xdr:row>0</xdr:row>
      <xdr:rowOff>25920</xdr:rowOff>
    </xdr:from>
    <xdr:to>
      <xdr:col>4</xdr:col>
      <xdr:colOff>1038386</xdr:colOff>
      <xdr:row>0</xdr:row>
      <xdr:rowOff>897480</xdr:rowOff>
    </xdr:to>
    <xdr:pic>
      <xdr:nvPicPr>
        <xdr:cNvPr id="2" name="Figur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34665B-6CCD-4C7E-B2CC-D65F1D8F4D2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23810" y="25920"/>
          <a:ext cx="3300926" cy="87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3395880</xdr:colOff>
      <xdr:row>0</xdr:row>
      <xdr:rowOff>1034640</xdr:rowOff>
    </xdr:from>
    <xdr:to>
      <xdr:col>2</xdr:col>
      <xdr:colOff>3466305</xdr:colOff>
      <xdr:row>1</xdr:row>
      <xdr:rowOff>20662</xdr:rowOff>
    </xdr:to>
    <xdr:pic>
      <xdr:nvPicPr>
        <xdr:cNvPr id="3" name="Figura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68E8BE-79BC-43E4-A804-8AA884F330B5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624480" y="1034640"/>
          <a:ext cx="70425" cy="2395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125640</xdr:colOff>
      <xdr:row>0</xdr:row>
      <xdr:rowOff>1033200</xdr:rowOff>
    </xdr:from>
    <xdr:to>
      <xdr:col>3</xdr:col>
      <xdr:colOff>374040</xdr:colOff>
      <xdr:row>1</xdr:row>
      <xdr:rowOff>29107</xdr:rowOff>
    </xdr:to>
    <xdr:pic>
      <xdr:nvPicPr>
        <xdr:cNvPr id="4" name="Figura 2_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450C4C-4C95-4CED-A977-F2AB21C35398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754665" y="1033200"/>
          <a:ext cx="248400" cy="2399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442800</xdr:colOff>
      <xdr:row>0</xdr:row>
      <xdr:rowOff>1034280</xdr:rowOff>
    </xdr:from>
    <xdr:to>
      <xdr:col>3</xdr:col>
      <xdr:colOff>691200</xdr:colOff>
      <xdr:row>1</xdr:row>
      <xdr:rowOff>20302</xdr:rowOff>
    </xdr:to>
    <xdr:pic>
      <xdr:nvPicPr>
        <xdr:cNvPr id="5" name="Figura 2_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7BFCAE7-95BF-4DB8-BC0E-39D5C32A3ACC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071825" y="1034280"/>
          <a:ext cx="248400" cy="2395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763560</xdr:colOff>
      <xdr:row>0</xdr:row>
      <xdr:rowOff>1035000</xdr:rowOff>
    </xdr:from>
    <xdr:to>
      <xdr:col>3</xdr:col>
      <xdr:colOff>1011960</xdr:colOff>
      <xdr:row>1</xdr:row>
      <xdr:rowOff>21022</xdr:rowOff>
    </xdr:to>
    <xdr:pic>
      <xdr:nvPicPr>
        <xdr:cNvPr id="6" name="Figura 2_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CA53B51-437A-4FB1-8660-D582C1DF0B39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392585" y="1035000"/>
          <a:ext cx="248400" cy="2395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1070280</xdr:colOff>
      <xdr:row>0</xdr:row>
      <xdr:rowOff>1032480</xdr:rowOff>
    </xdr:from>
    <xdr:to>
      <xdr:col>4</xdr:col>
      <xdr:colOff>5096</xdr:colOff>
      <xdr:row>1</xdr:row>
      <xdr:rowOff>28027</xdr:rowOff>
    </xdr:to>
    <xdr:pic>
      <xdr:nvPicPr>
        <xdr:cNvPr id="7" name="Figura 2_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1DD4E30-9195-4F6C-900F-009781FB2E88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699305" y="1032480"/>
          <a:ext cx="182591" cy="2395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74160</xdr:colOff>
      <xdr:row>0</xdr:row>
      <xdr:rowOff>1033200</xdr:rowOff>
    </xdr:from>
    <xdr:to>
      <xdr:col>4</xdr:col>
      <xdr:colOff>322560</xdr:colOff>
      <xdr:row>1</xdr:row>
      <xdr:rowOff>28747</xdr:rowOff>
    </xdr:to>
    <xdr:pic>
      <xdr:nvPicPr>
        <xdr:cNvPr id="8" name="Figura 2_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AE7FE83-42FA-4A7E-8C17-751A87F3DAE5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950960" y="1033200"/>
          <a:ext cx="248400" cy="2395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us%20Documentos/OneDrive%20-%20Associacao%20Educacional%20Nove%20de%20Julho%20-%20Acad&#234;mico/Minhas%20Consultorias/Cybelle/Folha%20de%20Pagame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us%20Documentos/OneDrive/VisualSoft/Bancos/Restaurante%20Moema/Folha%20de%20Po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a Empresa"/>
      <sheetName val="Encargos e Impostos"/>
      <sheetName val="Cargos x Salários"/>
      <sheetName val="Horas Extras"/>
      <sheetName val="Feriados"/>
      <sheetName val="Funcionários"/>
      <sheetName val="Folha de Pagamento"/>
    </sheetNames>
    <sheetDataSet>
      <sheetData sheetId="0"/>
      <sheetData sheetId="1"/>
      <sheetData sheetId="2">
        <row r="4">
          <cell r="C4" t="str">
            <v>Cargo</v>
          </cell>
        </row>
      </sheetData>
      <sheetData sheetId="3"/>
      <sheetData sheetId="4">
        <row r="7">
          <cell r="D7">
            <v>43831</v>
          </cell>
        </row>
        <row r="8">
          <cell r="D8">
            <v>43886</v>
          </cell>
        </row>
        <row r="9">
          <cell r="D9">
            <v>43931</v>
          </cell>
        </row>
        <row r="10">
          <cell r="D10">
            <v>43933</v>
          </cell>
        </row>
        <row r="11">
          <cell r="D11">
            <v>43942</v>
          </cell>
        </row>
        <row r="12">
          <cell r="D12">
            <v>43952</v>
          </cell>
        </row>
        <row r="13">
          <cell r="D13">
            <v>43993</v>
          </cell>
        </row>
        <row r="14">
          <cell r="D14">
            <v>44081</v>
          </cell>
        </row>
        <row r="15">
          <cell r="D15">
            <v>44116</v>
          </cell>
        </row>
        <row r="16">
          <cell r="D16">
            <v>44137</v>
          </cell>
        </row>
        <row r="17">
          <cell r="D17">
            <v>44150</v>
          </cell>
        </row>
        <row r="18">
          <cell r="D18">
            <v>44190</v>
          </cell>
        </row>
        <row r="19">
          <cell r="D19"/>
        </row>
        <row r="20">
          <cell r="D20"/>
        </row>
        <row r="21">
          <cell r="D21"/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ados"/>
      <sheetName val="Funcionários"/>
      <sheetName val="Folha de Ponto"/>
    </sheetNames>
    <sheetDataSet>
      <sheetData sheetId="0" refreshError="1"/>
      <sheetData sheetId="1">
        <row r="1">
          <cell r="A1" t="str">
            <v>NOME</v>
          </cell>
          <cell r="B1" t="str">
            <v>CARGO</v>
          </cell>
          <cell r="C1" t="str">
            <v>CTPS</v>
          </cell>
        </row>
        <row r="2">
          <cell r="A2" t="str">
            <v>007 - MILENE SUDERLY REIS DA SILVA</v>
          </cell>
          <cell r="B2" t="str">
            <v>002 - AJUDANTE DE COZINHA</v>
          </cell>
          <cell r="C2" t="str">
            <v>64033/063</v>
          </cell>
        </row>
        <row r="3">
          <cell r="A3" t="str">
            <v>009 - LUIZA ALESSANDRA DE MORAIS</v>
          </cell>
          <cell r="B3" t="str">
            <v>002 - AJUDANTE DE COZINHA</v>
          </cell>
          <cell r="C3" t="str">
            <v>52039/140</v>
          </cell>
        </row>
        <row r="4">
          <cell r="A4" t="str">
            <v>010 - LUCILENE DE LARA</v>
          </cell>
          <cell r="B4" t="str">
            <v>006 - AUXILIAR DE COZINHA</v>
          </cell>
          <cell r="C4" t="str">
            <v>0880017/0030</v>
          </cell>
        </row>
        <row r="5">
          <cell r="A5" t="str">
            <v>011 - MARIA APARECIDA BERNARDO BARRETO</v>
          </cell>
          <cell r="B5" t="str">
            <v>006 - AUXILIAR DE COZINHA</v>
          </cell>
          <cell r="C5" t="str">
            <v>5724800/0060</v>
          </cell>
        </row>
        <row r="6">
          <cell r="A6" t="str">
            <v>012 - MARTA RIBEIRO CAMPOS</v>
          </cell>
          <cell r="B6" t="str">
            <v>001 - COZINHEIRA</v>
          </cell>
          <cell r="C6" t="str">
            <v>2162381/003-0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6B1E-CEE6-499E-B799-3C97FC5C7BBC}">
  <dimension ref="A1:K65"/>
  <sheetViews>
    <sheetView showGridLines="0" tabSelected="1" topLeftCell="A53" zoomScale="112" zoomScaleNormal="112" workbookViewId="0">
      <selection activeCell="D63" sqref="D63:F63"/>
    </sheetView>
  </sheetViews>
  <sheetFormatPr defaultRowHeight="15"/>
  <cols>
    <col min="1" max="2" width="1.85546875" customWidth="1"/>
    <col min="3" max="3" width="53.85546875" bestFit="1" customWidth="1"/>
    <col min="4" max="5" width="18.7109375" customWidth="1"/>
    <col min="6" max="6" width="22.7109375" customWidth="1"/>
    <col min="7" max="7" width="22.140625" customWidth="1"/>
    <col min="8" max="8" width="0.140625" customWidth="1"/>
    <col min="9" max="9" width="11.140625" hidden="1" customWidth="1"/>
  </cols>
  <sheetData>
    <row r="1" spans="1:7" s="31" customFormat="1" ht="108" customHeight="1">
      <c r="A1" s="38"/>
      <c r="B1" s="38"/>
      <c r="C1" s="38"/>
      <c r="D1" s="38"/>
      <c r="E1" s="38"/>
      <c r="F1" s="38"/>
      <c r="G1" s="38"/>
    </row>
    <row r="2" spans="1:7" ht="8.25" customHeight="1"/>
    <row r="3" spans="1:7" ht="15.75" thickBot="1"/>
    <row r="4" spans="1:7" ht="24.95" customHeight="1" thickBot="1">
      <c r="C4" s="21" t="s">
        <v>0</v>
      </c>
      <c r="D4" s="34">
        <v>1212</v>
      </c>
      <c r="E4" s="34"/>
      <c r="F4" s="34"/>
      <c r="G4" s="39"/>
    </row>
    <row r="5" spans="1:7" ht="6.95" customHeight="1"/>
    <row r="6" spans="1:7" ht="6.95" customHeight="1" thickBot="1"/>
    <row r="7" spans="1:7" ht="47.25" customHeight="1" thickBot="1">
      <c r="C7" s="40" t="s">
        <v>27</v>
      </c>
      <c r="D7" s="41"/>
      <c r="E7" s="41"/>
      <c r="F7" s="41"/>
      <c r="G7" s="42"/>
    </row>
    <row r="8" spans="1:7" ht="24.95" customHeight="1" thickBot="1"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</row>
    <row r="9" spans="1:7" ht="24.95" customHeight="1" thickBot="1">
      <c r="C9" s="21" t="s">
        <v>6</v>
      </c>
      <c r="D9" s="1">
        <v>0</v>
      </c>
      <c r="E9" s="20">
        <f>D4</f>
        <v>1212</v>
      </c>
      <c r="F9" s="3">
        <v>7.4999999999999997E-2</v>
      </c>
      <c r="G9" s="2">
        <v>0</v>
      </c>
    </row>
    <row r="10" spans="1:7" ht="24.95" customHeight="1" thickBot="1">
      <c r="C10" s="21" t="s">
        <v>7</v>
      </c>
      <c r="D10" s="19">
        <f>E9+0.01</f>
        <v>1212.01</v>
      </c>
      <c r="E10" s="5">
        <v>2427.35</v>
      </c>
      <c r="F10" s="6">
        <v>0.09</v>
      </c>
      <c r="G10" s="5">
        <v>18.18</v>
      </c>
    </row>
    <row r="11" spans="1:7" ht="24.95" customHeight="1" thickBot="1">
      <c r="C11" s="21" t="s">
        <v>8</v>
      </c>
      <c r="D11" s="17">
        <v>2427.36</v>
      </c>
      <c r="E11" s="15">
        <v>3641.03</v>
      </c>
      <c r="F11" s="16">
        <v>0.12</v>
      </c>
      <c r="G11" s="15">
        <v>91</v>
      </c>
    </row>
    <row r="12" spans="1:7" ht="24.95" customHeight="1" thickBot="1">
      <c r="C12" s="21" t="s">
        <v>9</v>
      </c>
      <c r="D12" s="4">
        <v>3641.04</v>
      </c>
      <c r="E12" s="5">
        <v>7087.22</v>
      </c>
      <c r="F12" s="6">
        <v>0.14000000000000001</v>
      </c>
      <c r="G12" s="5">
        <v>163.83000000000001</v>
      </c>
    </row>
    <row r="13" spans="1:7" ht="24.95" customHeight="1" thickBot="1">
      <c r="C13" s="23" t="s">
        <v>10</v>
      </c>
      <c r="D13" s="43">
        <v>828.38</v>
      </c>
      <c r="E13" s="43"/>
      <c r="F13" s="43"/>
      <c r="G13" s="44"/>
    </row>
    <row r="14" spans="1:7" ht="6.95" customHeight="1"/>
    <row r="15" spans="1:7" ht="15.75" thickBot="1"/>
    <row r="16" spans="1:7" ht="24.95" customHeight="1" thickBot="1">
      <c r="C16" s="21" t="s">
        <v>11</v>
      </c>
      <c r="D16" s="45">
        <v>1900.56</v>
      </c>
      <c r="E16" s="45"/>
      <c r="F16" s="45"/>
      <c r="G16" s="46"/>
    </row>
    <row r="17" spans="3:9" ht="24.95" customHeight="1" thickBot="1"/>
    <row r="18" spans="3:9" ht="15.75" hidden="1" thickBot="1">
      <c r="C18" s="7" t="str">
        <f>INDEX($C$9:$F$12,MATCH(VLOOKUP($D$16,$D$9:$F$12,3,TRUE),$F$9:$F$12,0),1)</f>
        <v>Faixa 2</v>
      </c>
      <c r="D18" s="7" t="str">
        <f>TEXT(VLOOKUP($D$16,$D$9:$F$12,3,TRUE),"0,00%")</f>
        <v>9,00%</v>
      </c>
      <c r="E18" s="7">
        <f>VLOOKUP($D$16,$D$9:$G$12,4,TRUE)</f>
        <v>18.18</v>
      </c>
      <c r="F18" s="18"/>
      <c r="G18" s="18"/>
    </row>
    <row r="19" spans="3:9" ht="24.95" customHeight="1" thickBot="1">
      <c r="C19" s="49" t="str">
        <f>IF(D16="","Informe o salário base na célula D16",_xlfn.CONCAT("Você está na faixa ",C18,"  - Aliquota ",D18))</f>
        <v>Você está na faixa Faixa 2  - Aliquota 9,00%</v>
      </c>
      <c r="D19" s="47">
        <f>IF((($D$16*$D$18)-E18)&gt;D13,D13,($D$16*$D$18)-E18)</f>
        <v>152.87039999999999</v>
      </c>
      <c r="E19" s="47"/>
      <c r="F19" s="47"/>
      <c r="G19" s="50"/>
    </row>
    <row r="22" spans="3:9">
      <c r="D22" s="8" t="s">
        <v>19</v>
      </c>
    </row>
    <row r="23" spans="3:9">
      <c r="D23" s="8" t="s">
        <v>20</v>
      </c>
    </row>
    <row r="24" spans="3:9">
      <c r="D24" s="9" t="s">
        <v>26</v>
      </c>
    </row>
    <row r="30" spans="3:9" ht="33.75" thickBot="1">
      <c r="C30" s="37" t="s">
        <v>13</v>
      </c>
      <c r="D30" s="37"/>
      <c r="E30" s="37"/>
      <c r="F30" s="37"/>
      <c r="G30" s="37"/>
      <c r="H30" s="37"/>
      <c r="I30" s="37"/>
    </row>
    <row r="31" spans="3:9" ht="24.95" customHeight="1" thickBot="1">
      <c r="C31" s="22" t="s">
        <v>1</v>
      </c>
      <c r="D31" s="22" t="s">
        <v>2</v>
      </c>
      <c r="E31" s="22" t="s">
        <v>3</v>
      </c>
      <c r="F31" s="22" t="s">
        <v>4</v>
      </c>
      <c r="G31" s="22" t="s">
        <v>5</v>
      </c>
    </row>
    <row r="32" spans="3:9" ht="24.95" customHeight="1" thickBot="1">
      <c r="C32" s="21" t="s">
        <v>6</v>
      </c>
      <c r="D32" s="1">
        <v>0</v>
      </c>
      <c r="E32" s="2">
        <v>1903.98</v>
      </c>
      <c r="F32" s="10">
        <v>0</v>
      </c>
      <c r="G32" s="11">
        <v>0</v>
      </c>
    </row>
    <row r="33" spans="3:11" ht="24.95" customHeight="1" thickBot="1">
      <c r="C33" s="21" t="s">
        <v>7</v>
      </c>
      <c r="D33" s="1">
        <v>1903.99</v>
      </c>
      <c r="E33" s="2">
        <v>2826.65</v>
      </c>
      <c r="F33" s="3">
        <v>7.4999999999999997E-2</v>
      </c>
      <c r="G33" s="2">
        <v>142.80000000000001</v>
      </c>
    </row>
    <row r="34" spans="3:11" ht="24.95" customHeight="1" thickBot="1">
      <c r="C34" s="21" t="s">
        <v>8</v>
      </c>
      <c r="D34" s="4">
        <v>2826.66</v>
      </c>
      <c r="E34" s="5">
        <v>3751.05</v>
      </c>
      <c r="F34" s="6">
        <v>0.15</v>
      </c>
      <c r="G34" s="5">
        <v>354.8</v>
      </c>
    </row>
    <row r="35" spans="3:11" ht="24.95" customHeight="1" thickBot="1">
      <c r="C35" s="21" t="s">
        <v>9</v>
      </c>
      <c r="D35" s="12">
        <v>3751.06</v>
      </c>
      <c r="E35" s="13">
        <v>4664.68</v>
      </c>
      <c r="F35" s="14">
        <v>0.22500000000000001</v>
      </c>
      <c r="G35" s="13">
        <v>636.13</v>
      </c>
    </row>
    <row r="36" spans="3:11" ht="24.95" customHeight="1" thickBot="1">
      <c r="C36" s="21" t="s">
        <v>25</v>
      </c>
      <c r="D36" s="4">
        <v>4664.68</v>
      </c>
      <c r="E36" s="5"/>
      <c r="F36" s="6">
        <v>0.27500000000000002</v>
      </c>
      <c r="G36" s="5">
        <v>869.36</v>
      </c>
      <c r="K36" t="s">
        <v>12</v>
      </c>
    </row>
    <row r="37" spans="3:11" ht="24.95" customHeight="1" thickBot="1">
      <c r="C37" s="24" t="s">
        <v>14</v>
      </c>
      <c r="D37" s="52">
        <v>2</v>
      </c>
      <c r="E37" s="52"/>
      <c r="F37" s="52"/>
      <c r="G37" s="55"/>
    </row>
    <row r="38" spans="3:11" ht="15.75" thickBot="1"/>
    <row r="39" spans="3:11" ht="15.75" hidden="1" thickBot="1">
      <c r="C39" s="18" t="str">
        <f>INDEX($C$32:$F$36,MATCH(VLOOKUP($D$40,$D$32:$F$36,3,TRUE),$F$32:$F$36,0),1)</f>
        <v>Faixa 1</v>
      </c>
      <c r="D39" s="18" t="str">
        <f>TEXT(VLOOKUP($D$40,$D$32:$F$36,3,TRUE),"0,00%")</f>
        <v>0,00%</v>
      </c>
      <c r="E39" s="18">
        <f>VLOOKUP($D$40,$D$32:$G$36,4,TRUE)</f>
        <v>0</v>
      </c>
    </row>
    <row r="40" spans="3:11" ht="24.95" customHeight="1" thickBot="1">
      <c r="C40" s="25" t="s">
        <v>24</v>
      </c>
      <c r="D40" s="47">
        <f>D16-D19-IF(D37&gt;0,D37*189.59,0)</f>
        <v>1368.5095999999999</v>
      </c>
      <c r="E40" s="47"/>
      <c r="F40" s="47"/>
      <c r="G40" s="50"/>
    </row>
    <row r="41" spans="3:11" ht="24.95" customHeight="1" thickBot="1">
      <c r="C41" s="51" t="str">
        <f>IF(D39="","Informe o salário base na célula D16",_xlfn.CONCAT("Você está na faixa ",C39,"  - Aliquota ",D39))</f>
        <v>Você está na faixa Faixa 1  - Aliquota 0,00%</v>
      </c>
      <c r="D41" s="47">
        <f>($D$40*$D$39)-E39</f>
        <v>0</v>
      </c>
      <c r="E41" s="47"/>
      <c r="F41" s="47"/>
      <c r="G41" s="50"/>
    </row>
    <row r="43" spans="3:11" ht="13.9" customHeight="1"/>
    <row r="44" spans="3:11" hidden="1"/>
    <row r="45" spans="3:11" hidden="1"/>
    <row r="46" spans="3:11" hidden="1"/>
    <row r="48" spans="3:11">
      <c r="E48" s="8" t="s">
        <v>22</v>
      </c>
    </row>
    <row r="49" spans="3:9">
      <c r="E49" s="8" t="s">
        <v>21</v>
      </c>
    </row>
    <row r="50" spans="3:9">
      <c r="E50" s="9" t="s">
        <v>23</v>
      </c>
    </row>
    <row r="53" spans="3:9" ht="33.75" thickBot="1">
      <c r="C53" s="37" t="s">
        <v>18</v>
      </c>
      <c r="D53" s="37"/>
      <c r="E53" s="37"/>
      <c r="F53" s="37"/>
      <c r="G53" s="37"/>
      <c r="H53" s="37"/>
      <c r="I53" s="37"/>
    </row>
    <row r="54" spans="3:9" ht="24.95" customHeight="1" thickBot="1">
      <c r="C54" s="21" t="s">
        <v>0</v>
      </c>
      <c r="D54" s="34">
        <v>1212</v>
      </c>
      <c r="E54" s="34"/>
      <c r="F54" s="34"/>
    </row>
    <row r="55" spans="3:9" ht="6.95" customHeight="1"/>
    <row r="56" spans="3:9" ht="6.95" customHeight="1" thickBot="1"/>
    <row r="57" spans="3:9" ht="24.95" customHeight="1" thickBot="1">
      <c r="C57" s="35" t="s">
        <v>16</v>
      </c>
      <c r="D57" s="36"/>
      <c r="E57" s="36"/>
      <c r="F57" s="36"/>
    </row>
    <row r="58" spans="3:9" ht="24.95" customHeight="1">
      <c r="C58" s="22" t="s">
        <v>1</v>
      </c>
      <c r="D58" s="22" t="s">
        <v>2</v>
      </c>
      <c r="E58" s="22" t="s">
        <v>3</v>
      </c>
      <c r="F58" s="22" t="s">
        <v>15</v>
      </c>
    </row>
    <row r="59" spans="3:9" ht="24.95" customHeight="1" thickBot="1">
      <c r="C59" s="26" t="s">
        <v>6</v>
      </c>
      <c r="D59" s="30"/>
      <c r="E59" s="28">
        <v>1655.98</v>
      </c>
      <c r="F59" s="29">
        <v>56.47</v>
      </c>
    </row>
    <row r="60" spans="3:9" ht="24.95" customHeight="1" thickBot="1">
      <c r="C60" s="27" t="s">
        <v>14</v>
      </c>
      <c r="D60" s="52">
        <v>2</v>
      </c>
      <c r="E60" s="52"/>
      <c r="F60" s="53"/>
    </row>
    <row r="61" spans="3:9" ht="6.95" customHeight="1">
      <c r="C61" s="33"/>
    </row>
    <row r="62" spans="3:9" ht="15.75" thickBot="1">
      <c r="C62" s="33"/>
    </row>
    <row r="63" spans="3:9" ht="24.95" customHeight="1" thickBot="1">
      <c r="C63" s="21" t="s">
        <v>17</v>
      </c>
      <c r="D63" s="45">
        <v>1600</v>
      </c>
      <c r="E63" s="45"/>
      <c r="F63" s="54"/>
    </row>
    <row r="64" spans="3:9" ht="15.75" thickBot="1">
      <c r="C64" s="32"/>
      <c r="D64" s="7"/>
      <c r="E64" s="7"/>
    </row>
    <row r="65" spans="3:6" ht="24.95" customHeight="1" thickBot="1">
      <c r="C65" s="49" t="str">
        <f>IF(D63="","Informe o salário base na célula D63",_xlfn.CONCAT("Calculo de: ",D60," dependetes"))</f>
        <v>Calculo de: 2 dependetes</v>
      </c>
      <c r="D65" s="47">
        <f>IF(D63&lt;=E59,D60*F59,"Sem direito ao benefício")</f>
        <v>112.94</v>
      </c>
      <c r="E65" s="47"/>
      <c r="F65" s="48"/>
    </row>
  </sheetData>
  <sheetProtection algorithmName="SHA-512" hashValue="qISKcFAvLOdMSYbJF4H8wqfZjhVT3yJqkIoIPp97wAhOGIc3JpUKQY0Dq1w3REYEHvQNRY0K6PEi7HLEZ6MgNQ==" saltValue="Kp6IePDouexqvfLSyOH7nA==" spinCount="100000" sheet="1" objects="1" scenarios="1" selectLockedCells="1"/>
  <mergeCells count="16">
    <mergeCell ref="D19:G19"/>
    <mergeCell ref="A1:G1"/>
    <mergeCell ref="D4:G4"/>
    <mergeCell ref="C7:G7"/>
    <mergeCell ref="D13:G13"/>
    <mergeCell ref="D16:G16"/>
    <mergeCell ref="C53:I53"/>
    <mergeCell ref="D37:G37"/>
    <mergeCell ref="D40:G40"/>
    <mergeCell ref="D41:G41"/>
    <mergeCell ref="C30:I30"/>
    <mergeCell ref="D54:F54"/>
    <mergeCell ref="C57:F57"/>
    <mergeCell ref="D60:F60"/>
    <mergeCell ref="D63:F63"/>
    <mergeCell ref="D65:F65"/>
  </mergeCells>
  <conditionalFormatting sqref="C9:G12">
    <cfRule type="expression" dxfId="1" priority="8">
      <formula>$C9=INDEX($C$9:$F$12,MATCH(VLOOKUP($D$16,$D$9:$F$12,3,TRUE),$F$9:$F$12,0),1)</formula>
    </cfRule>
  </conditionalFormatting>
  <conditionalFormatting sqref="D32:G36">
    <cfRule type="expression" dxfId="0" priority="1">
      <formula>$C32=INDEX($C$32:$F$36,MATCH(VLOOKUP($D$40,$D$32:$F$36,3,TRUE),$F$32:$F$36,0),1)</formula>
    </cfRule>
  </conditionalFormatting>
  <pageMargins left="0.511811024" right="0.511811024" top="0.78740157499999996" bottom="0.78740157499999996" header="0.31496062000000002" footer="0.31496062000000002"/>
  <pageSetup paperSize="9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1D47B029C9F4C9193DB4B0FA9FFCD" ma:contentTypeVersion="10" ma:contentTypeDescription="Create a new document." ma:contentTypeScope="" ma:versionID="e09855f5f61ea5a4e4aa99dff2fadf99">
  <xsd:schema xmlns:xsd="http://www.w3.org/2001/XMLSchema" xmlns:xs="http://www.w3.org/2001/XMLSchema" xmlns:p="http://schemas.microsoft.com/office/2006/metadata/properties" xmlns:ns3="d263fb7c-1f61-4bed-9e05-5051afbe3f09" targetNamespace="http://schemas.microsoft.com/office/2006/metadata/properties" ma:root="true" ma:fieldsID="edb1aa6e1f976459bcc0326fb147c845" ns3:_="">
    <xsd:import namespace="d263fb7c-1f61-4bed-9e05-5051afbe3f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fb7c-1f61-4bed-9e05-5051afbe3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3FC305-3F59-4BAD-A352-D2FAA89A4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4D120B-B236-46A0-84A5-3D3928259B80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d263fb7c-1f61-4bed-9e05-5051afbe3f09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B59D34-FB6C-4225-9092-08DC5F654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63fb7c-1f61-4bed-9e05-5051afbe3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única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Meus Documentos</dc:creator>
  <cp:lastModifiedBy>Alexandra Cristina Moreira Caetano</cp:lastModifiedBy>
  <cp:lastPrinted>2021-03-14T23:16:31Z</cp:lastPrinted>
  <dcterms:created xsi:type="dcterms:W3CDTF">2020-02-23T10:26:20Z</dcterms:created>
  <dcterms:modified xsi:type="dcterms:W3CDTF">2022-01-20T16:57:37Z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0x0101003871D47B029C9F4C9193DB4B0FA9FFCD</vt:lpwstr>
  </property>
</Properties>
</file>