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asc\Desktop\"/>
    </mc:Choice>
  </mc:AlternateContent>
  <xr:revisionPtr revIDLastSave="0" documentId="13_ncr:1_{6BC20DDD-D615-49C2-8FC8-DA4A94E0C82A}" xr6:coauthVersionLast="45" xr6:coauthVersionMax="45" xr10:uidLastSave="{00000000-0000-0000-0000-000000000000}"/>
  <bookViews>
    <workbookView xWindow="-120" yWindow="-120" windowWidth="38640" windowHeight="15840" xr2:uid="{9DB5D7F0-8A06-46E7-B58E-287A8918E26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N4" i="1"/>
  <c r="L5" i="1"/>
  <c r="N5" i="1"/>
  <c r="L6" i="1"/>
  <c r="M6" i="1"/>
  <c r="N6" i="1"/>
  <c r="L4" i="1"/>
  <c r="L7" i="1"/>
  <c r="L8" i="1"/>
  <c r="L9" i="1"/>
  <c r="L10" i="1"/>
  <c r="L11" i="1"/>
  <c r="L12" i="1"/>
  <c r="L13" i="1"/>
  <c r="L14" i="1"/>
  <c r="L15" i="1"/>
  <c r="L16" i="1"/>
  <c r="L17" i="1"/>
  <c r="N7" i="1"/>
  <c r="N8" i="1"/>
  <c r="N9" i="1"/>
  <c r="N10" i="1"/>
  <c r="N11" i="1"/>
  <c r="N12" i="1"/>
  <c r="N13" i="1"/>
  <c r="N14" i="1"/>
  <c r="N15" i="1"/>
  <c r="N16" i="1"/>
  <c r="N17" i="1"/>
  <c r="M11" i="1"/>
  <c r="M12" i="1"/>
  <c r="M7" i="1" l="1"/>
  <c r="M8" i="1"/>
  <c r="M15" i="1"/>
  <c r="M17" i="1"/>
  <c r="D17" i="1"/>
  <c r="F17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4" i="1"/>
  <c r="F4" i="1" s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4" i="1"/>
  <c r="M5" i="1" l="1"/>
  <c r="M9" i="1"/>
  <c r="M10" i="1"/>
  <c r="M13" i="1"/>
  <c r="M14" i="1"/>
  <c r="M1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4" i="1"/>
  <c r="R9" i="1" l="1"/>
  <c r="S7" i="1"/>
  <c r="Q6" i="1"/>
  <c r="S4" i="1"/>
  <c r="Q4" i="1"/>
  <c r="S15" i="1"/>
  <c r="T8" i="1"/>
  <c r="R4" i="1"/>
  <c r="R12" i="1"/>
  <c r="R14" i="1"/>
  <c r="S11" i="1"/>
  <c r="S6" i="1"/>
  <c r="S16" i="1"/>
  <c r="R11" i="1"/>
  <c r="R6" i="1"/>
  <c r="R17" i="1"/>
  <c r="S14" i="1"/>
  <c r="R16" i="1"/>
  <c r="S13" i="1"/>
  <c r="S8" i="1"/>
  <c r="S17" i="1"/>
  <c r="R13" i="1"/>
  <c r="R8" i="1"/>
  <c r="S5" i="1"/>
  <c r="S9" i="1"/>
  <c r="R5" i="1"/>
  <c r="R15" i="1"/>
  <c r="S12" i="1"/>
  <c r="T12" i="1"/>
  <c r="L18" i="1"/>
  <c r="Q16" i="1"/>
  <c r="S10" i="1"/>
  <c r="T11" i="1"/>
  <c r="Q13" i="1"/>
  <c r="R10" i="1"/>
  <c r="Q8" i="1"/>
  <c r="R7" i="1"/>
  <c r="T4" i="1"/>
  <c r="T9" i="1"/>
  <c r="Q10" i="1"/>
  <c r="T17" i="1"/>
  <c r="Q14" i="1"/>
  <c r="Q15" i="1"/>
  <c r="Q5" i="1"/>
  <c r="T16" i="1"/>
  <c r="T7" i="1"/>
  <c r="T13" i="1"/>
  <c r="Q12" i="1"/>
  <c r="Q7" i="1"/>
  <c r="T15" i="1"/>
  <c r="T6" i="1"/>
  <c r="Q11" i="1"/>
  <c r="Q17" i="1"/>
  <c r="Q9" i="1"/>
  <c r="T14" i="1"/>
  <c r="T5" i="1"/>
  <c r="T10" i="1"/>
  <c r="N18" i="1"/>
  <c r="M18" i="1"/>
  <c r="O18" i="1" l="1"/>
  <c r="O21" i="1" s="1"/>
  <c r="O22" i="1" s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<sst xmlns="http://schemas.openxmlformats.org/spreadsheetml/2006/main" count="37" uniqueCount="35">
  <si>
    <t>Salário Percebido</t>
  </si>
  <si>
    <t>SUSPENSÃO</t>
  </si>
  <si>
    <t>REDUÇÃO 25%</t>
  </si>
  <si>
    <t>REDUÇÃO 50%</t>
  </si>
  <si>
    <t>REDUÇÃO 70%</t>
  </si>
  <si>
    <t>BASE DE CÁLCULO 
SEG DESEMPREGO</t>
  </si>
  <si>
    <t>CUSTO ESCRITÓRIO</t>
  </si>
  <si>
    <t>SALÁRIO PERCEBIDO 25%</t>
  </si>
  <si>
    <t>SALÁRIO PERCEBIDO 50%</t>
  </si>
  <si>
    <t>SALÁRIO PERCEBIDO 70%</t>
  </si>
  <si>
    <t>INSS</t>
  </si>
  <si>
    <t>IR</t>
  </si>
  <si>
    <t>SALÁRIO</t>
  </si>
  <si>
    <t>NOME</t>
  </si>
  <si>
    <t>PREENCHER APENAS OS ITENS EM AMARELO</t>
  </si>
  <si>
    <t>CUSTO VR + BENEFÍCIOS</t>
  </si>
  <si>
    <t>CUSTO TOTAL</t>
  </si>
  <si>
    <r>
      <t xml:space="preserve">PERCEPÇÃO FINANCEIRA </t>
    </r>
    <r>
      <rPr>
        <b/>
        <sz val="18"/>
        <color theme="1"/>
        <rFont val="Calibri"/>
        <family val="2"/>
        <scheme val="minor"/>
      </rPr>
      <t>ESCRITÓRIO</t>
    </r>
  </si>
  <si>
    <r>
      <t xml:space="preserve">PERCEPÇÃO FINANCEIRA </t>
    </r>
    <r>
      <rPr>
        <b/>
        <sz val="18"/>
        <color theme="1"/>
        <rFont val="Calibri"/>
        <family val="2"/>
        <scheme val="minor"/>
      </rPr>
      <t>FUNCIONÁRIO</t>
    </r>
  </si>
  <si>
    <t>nome1</t>
  </si>
  <si>
    <t>nome2</t>
  </si>
  <si>
    <t>nome3</t>
  </si>
  <si>
    <t>nome4</t>
  </si>
  <si>
    <t>nome5</t>
  </si>
  <si>
    <t>nome6</t>
  </si>
  <si>
    <t>nome7</t>
  </si>
  <si>
    <t>nome8</t>
  </si>
  <si>
    <t>nome9</t>
  </si>
  <si>
    <t>nome10</t>
  </si>
  <si>
    <t>nome11</t>
  </si>
  <si>
    <t>nome12</t>
  </si>
  <si>
    <t>nome13</t>
  </si>
  <si>
    <t>nome14</t>
  </si>
  <si>
    <t>powered by</t>
  </si>
  <si>
    <t>delete as opções que você não irá usar com o funcionário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</si>
</sst>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 wrapText="1"/>
    </xf>
    <xf numFmtId="44" fontId="0" fillId="0" borderId="2" xfId="0" applyNumberFormat="1" applyBorder="1"/>
    <xf numFmtId="44" fontId="0" fillId="0" borderId="3" xfId="0" applyNumberFormat="1" applyBorder="1"/>
    <xf numFmtId="44" fontId="0" fillId="0" borderId="1" xfId="0" applyNumberFormat="1" applyBorder="1"/>
    <xf numFmtId="0" fontId="2" fillId="0" borderId="0" xfId="0" applyFont="1" applyAlignment="1">
      <alignment horizontal="right"/>
    </xf>
    <xf numFmtId="44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2" borderId="0" xfId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9" fontId="4" fillId="0" borderId="0" xfId="2" applyFont="1" applyAlignment="1">
      <alignment horizontal="left"/>
    </xf>
    <xf numFmtId="164" fontId="4" fillId="0" borderId="0" xfId="2" applyNumberFormat="1" applyFont="1" applyAlignment="1">
      <alignment horizontal="left"/>
    </xf>
    <xf numFmtId="0" fontId="2" fillId="0" borderId="0" xfId="0" applyFont="1" applyBorder="1"/>
    <xf numFmtId="44" fontId="0" fillId="0" borderId="0" xfId="0" applyNumberFormat="1" applyBorder="1"/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44" fontId="0" fillId="0" borderId="9" xfId="0" applyNumberFormat="1" applyBorder="1"/>
    <xf numFmtId="44" fontId="0" fillId="0" borderId="4" xfId="0" applyNumberFormat="1" applyBorder="1"/>
    <xf numFmtId="44" fontId="0" fillId="0" borderId="10" xfId="0" applyNumberFormat="1" applyBorder="1" applyAlignment="1">
      <alignment horizontal="right"/>
    </xf>
    <xf numFmtId="44" fontId="0" fillId="0" borderId="11" xfId="0" applyNumberFormat="1" applyBorder="1" applyAlignment="1">
      <alignment horizontal="right"/>
    </xf>
    <xf numFmtId="44" fontId="0" fillId="0" borderId="12" xfId="0" applyNumberFormat="1" applyBorder="1"/>
    <xf numFmtId="44" fontId="0" fillId="0" borderId="5" xfId="0" applyNumberFormat="1" applyBorder="1"/>
    <xf numFmtId="0" fontId="2" fillId="0" borderId="0" xfId="0" applyFont="1" applyBorder="1" applyAlignment="1">
      <alignment horizontal="right"/>
    </xf>
    <xf numFmtId="0" fontId="0" fillId="2" borderId="0" xfId="0" applyFill="1"/>
    <xf numFmtId="44" fontId="0" fillId="0" borderId="0" xfId="1" applyFont="1" applyAlignment="1">
      <alignment horizontal="right"/>
    </xf>
    <xf numFmtId="0" fontId="0" fillId="0" borderId="1" xfId="0" applyBorder="1"/>
    <xf numFmtId="0" fontId="5" fillId="0" borderId="0" xfId="0" applyFont="1" applyBorder="1" applyAlignment="1">
      <alignment horizontal="right"/>
    </xf>
    <xf numFmtId="44" fontId="5" fillId="5" borderId="1" xfId="0" applyNumberFormat="1" applyFont="1" applyFill="1" applyBorder="1"/>
    <xf numFmtId="0" fontId="8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contlabs.com.b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18</xdr:row>
      <xdr:rowOff>0</xdr:rowOff>
    </xdr:from>
    <xdr:to>
      <xdr:col>8</xdr:col>
      <xdr:colOff>465258</xdr:colOff>
      <xdr:row>31</xdr:row>
      <xdr:rowOff>37443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9C85F4-7581-4108-9843-185BA7DC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3590925"/>
          <a:ext cx="5865933" cy="2628243"/>
        </a:xfrm>
        <a:prstGeom prst="rect">
          <a:avLst/>
        </a:prstGeom>
      </xdr:spPr>
    </xdr:pic>
    <xdr:clientData/>
  </xdr:twoCellAnchor>
  <xdr:twoCellAnchor editAs="oneCell">
    <xdr:from>
      <xdr:col>18</xdr:col>
      <xdr:colOff>133350</xdr:colOff>
      <xdr:row>25</xdr:row>
      <xdr:rowOff>148252</xdr:rowOff>
    </xdr:from>
    <xdr:to>
      <xdr:col>21</xdr:col>
      <xdr:colOff>0</xdr:colOff>
      <xdr:row>32</xdr:row>
      <xdr:rowOff>190499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FB44FF-D087-4BA1-BCDD-4045C307D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25" y="5186977"/>
          <a:ext cx="2838450" cy="1375747"/>
        </a:xfrm>
        <a:prstGeom prst="rect">
          <a:avLst/>
        </a:prstGeom>
      </xdr:spPr>
    </xdr:pic>
    <xdr:clientData/>
  </xdr:twoCellAnchor>
  <xdr:twoCellAnchor>
    <xdr:from>
      <xdr:col>11</xdr:col>
      <xdr:colOff>514350</xdr:colOff>
      <xdr:row>20</xdr:row>
      <xdr:rowOff>19050</xdr:rowOff>
    </xdr:from>
    <xdr:to>
      <xdr:col>11</xdr:col>
      <xdr:colOff>866775</xdr:colOff>
      <xdr:row>24</xdr:row>
      <xdr:rowOff>85725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9E21B37B-7AD0-4BFB-8646-0DC4A34767B4}"/>
            </a:ext>
          </a:extLst>
        </xdr:cNvPr>
        <xdr:cNvCxnSpPr/>
      </xdr:nvCxnSpPr>
      <xdr:spPr>
        <a:xfrm flipV="1">
          <a:off x="8801100" y="4010025"/>
          <a:ext cx="352425" cy="923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39CD-11DD-4447-9B17-47F41BD61C03}">
  <dimension ref="A1:AN51"/>
  <sheetViews>
    <sheetView showGridLines="0" tabSelected="1" workbookViewId="0">
      <selection activeCell="K19" sqref="K19"/>
    </sheetView>
  </sheetViews>
  <sheetFormatPr defaultColWidth="0" defaultRowHeight="15" zeroHeight="1" x14ac:dyDescent="0.25"/>
  <cols>
    <col min="1" max="1" width="9.140625" customWidth="1"/>
    <col min="2" max="2" width="10.85546875" bestFit="1" customWidth="1"/>
    <col min="3" max="3" width="12.140625" bestFit="1" customWidth="1"/>
    <col min="4" max="4" width="10.5703125" bestFit="1" customWidth="1"/>
    <col min="5" max="5" width="6.140625" customWidth="1"/>
    <col min="6" max="6" width="11.85546875" customWidth="1"/>
    <col min="7" max="7" width="9.42578125" customWidth="1"/>
    <col min="8" max="8" width="16.5703125" bestFit="1" customWidth="1"/>
    <col min="9" max="9" width="9.140625" customWidth="1"/>
    <col min="10" max="10" width="14.5703125" style="5" bestFit="1" customWidth="1"/>
    <col min="11" max="13" width="13.85546875" bestFit="1" customWidth="1"/>
    <col min="14" max="14" width="17.140625" customWidth="1"/>
    <col min="15" max="15" width="19.5703125" bestFit="1" customWidth="1"/>
    <col min="16" max="16" width="9.140625" customWidth="1"/>
    <col min="17" max="19" width="23.28515625" bestFit="1" customWidth="1"/>
    <col min="20" max="20" width="12.140625" bestFit="1" customWidth="1"/>
    <col min="21" max="21" width="9.140625" customWidth="1"/>
    <col min="22" max="32" width="9.140625" hidden="1" customWidth="1"/>
    <col min="33" max="40" width="0" hidden="1" customWidth="1"/>
    <col min="41" max="16384" width="9.140625" hidden="1"/>
  </cols>
  <sheetData>
    <row r="1" spans="2:24" x14ac:dyDescent="0.25">
      <c r="B1" s="37" t="s">
        <v>14</v>
      </c>
      <c r="C1" s="38"/>
      <c r="D1" s="38"/>
      <c r="E1" s="39"/>
      <c r="F1" s="22"/>
      <c r="G1" s="22"/>
      <c r="L1" s="43" t="s">
        <v>17</v>
      </c>
      <c r="M1" s="44"/>
      <c r="N1" s="44"/>
      <c r="O1" s="45"/>
      <c r="Q1" s="49" t="s">
        <v>18</v>
      </c>
      <c r="R1" s="50"/>
      <c r="S1" s="50"/>
      <c r="T1" s="51"/>
    </row>
    <row r="2" spans="2:24" s="2" customFormat="1" ht="15.75" thickBot="1" x14ac:dyDescent="0.3">
      <c r="B2" s="40"/>
      <c r="C2" s="41"/>
      <c r="D2" s="41"/>
      <c r="E2" s="42"/>
      <c r="G2" s="17"/>
      <c r="J2" s="4"/>
      <c r="L2" s="46"/>
      <c r="M2" s="47"/>
      <c r="N2" s="47"/>
      <c r="O2" s="48"/>
      <c r="Q2" s="52"/>
      <c r="R2" s="53"/>
      <c r="S2" s="53"/>
      <c r="T2" s="54"/>
    </row>
    <row r="3" spans="2:24" s="2" customFormat="1" ht="25.5" thickBot="1" x14ac:dyDescent="0.3">
      <c r="B3" s="2" t="s">
        <v>13</v>
      </c>
      <c r="C3" s="17" t="s">
        <v>12</v>
      </c>
      <c r="D3" s="17" t="s">
        <v>10</v>
      </c>
      <c r="E3" s="17"/>
      <c r="F3" s="17" t="s">
        <v>11</v>
      </c>
      <c r="G3" s="20"/>
      <c r="H3" s="13" t="s">
        <v>0</v>
      </c>
      <c r="J3" s="6" t="s">
        <v>5</v>
      </c>
      <c r="L3" s="13" t="s">
        <v>2</v>
      </c>
      <c r="M3" s="13" t="s">
        <v>3</v>
      </c>
      <c r="N3" s="13" t="s">
        <v>4</v>
      </c>
      <c r="O3" s="13" t="s">
        <v>1</v>
      </c>
      <c r="P3" s="15"/>
      <c r="Q3" s="12" t="s">
        <v>7</v>
      </c>
      <c r="R3" s="13" t="s">
        <v>8</v>
      </c>
      <c r="S3" s="13" t="s">
        <v>9</v>
      </c>
      <c r="T3" s="23" t="s">
        <v>1</v>
      </c>
      <c r="U3" s="16"/>
      <c r="V3" s="16"/>
      <c r="W3" s="16"/>
      <c r="X3" s="16"/>
    </row>
    <row r="4" spans="2:24" x14ac:dyDescent="0.25">
      <c r="B4" s="31" t="s">
        <v>19</v>
      </c>
      <c r="C4" s="14">
        <v>3570</v>
      </c>
      <c r="D4" s="1">
        <f t="shared" ref="D4:D17" si="0">(IF(C4&lt;=1830.29,(C4*8%),IF(AND(C4&gt;1830.3,C4&lt;=3050.52),(C4*9%),IF(AND(C4&gt;3050.53,C4&lt;=6101.06),(C4*11%)))))*-1</f>
        <v>-392.7</v>
      </c>
      <c r="E4" s="18">
        <f t="shared" ref="E4:E17" si="1">D4/C4</f>
        <v>-0.11</v>
      </c>
      <c r="F4" s="1">
        <f t="shared" ref="F4:F17" si="2">(IF((C4-D4)&lt;=1903.98,((C4-D4)*0%),IF(AND((C4-D4)&gt;1903.99,(C4-D4)&lt;=2826.65),((C4-D4)*7.5%-142.8),IF(AND((C4-D4)&gt;2826.66,(C4-D4)&lt;=3751.05),((C4-D4)*15%-354.8),IF(AND((C4-D4)&gt;3751.06,(C4-D4)&lt;=4664.68),((C4-D4)*22.5%-636.13),IF(AND((C4-D4)&gt;4664.69),((C4-D4)*27.5%-869.36),0))))))*-1</f>
        <v>-255.47749999999996</v>
      </c>
      <c r="G4" s="18"/>
      <c r="H4" s="3">
        <f t="shared" ref="H4:H17" si="3">SUM(C4:D4,F4)</f>
        <v>2921.8225000000002</v>
      </c>
      <c r="J4" s="32" t="str">
        <f t="shared" ref="J4:J17" si="4">IF(C4&lt;=1599.61,(C4*0.8),IF(AND(C4&gt;1599.61,C4&lt;=2666.29),(((C4-1599.61)*0.5)+1279.69),IF(AND(C4&gt;2666.29),"R$1813,03")))</f>
        <v>R$1813,03</v>
      </c>
      <c r="L4" s="3">
        <f t="shared" ref="L4:L17" si="5">C4*75%</f>
        <v>2677.5</v>
      </c>
      <c r="M4" s="3">
        <f t="shared" ref="M4:M17" si="6">C4*50%</f>
        <v>1785</v>
      </c>
      <c r="N4" s="3">
        <f t="shared" ref="N4:N17" si="7">C4*30%</f>
        <v>1071</v>
      </c>
      <c r="O4" s="11"/>
      <c r="Q4" s="24">
        <f t="shared" ref="Q4:Q17" si="8">L4+(J4*25%)</f>
        <v>3130.7575000000002</v>
      </c>
      <c r="R4" s="28">
        <f>M4+(J4*50%)</f>
        <v>2691.5149999999999</v>
      </c>
      <c r="S4" s="28">
        <f>N4+(J4*70%)</f>
        <v>2340.1210000000001</v>
      </c>
      <c r="T4" s="26" t="str">
        <f>J4</f>
        <v>R$1813,03</v>
      </c>
    </row>
    <row r="5" spans="2:24" x14ac:dyDescent="0.25">
      <c r="B5" s="31" t="s">
        <v>20</v>
      </c>
      <c r="C5" s="14">
        <v>2366</v>
      </c>
      <c r="D5" s="1">
        <f t="shared" si="0"/>
        <v>-212.94</v>
      </c>
      <c r="E5" s="18">
        <f t="shared" si="1"/>
        <v>-0.09</v>
      </c>
      <c r="F5" s="1">
        <f t="shared" si="2"/>
        <v>-50.620499999999993</v>
      </c>
      <c r="G5" s="18"/>
      <c r="H5" s="3">
        <f t="shared" si="3"/>
        <v>2102.4395</v>
      </c>
      <c r="J5" s="32">
        <f t="shared" si="4"/>
        <v>1662.8850000000002</v>
      </c>
      <c r="L5" s="3">
        <f t="shared" si="5"/>
        <v>1774.5</v>
      </c>
      <c r="M5" s="3">
        <f t="shared" si="6"/>
        <v>1183</v>
      </c>
      <c r="N5" s="3">
        <f t="shared" si="7"/>
        <v>709.8</v>
      </c>
      <c r="O5" s="11"/>
      <c r="Q5" s="24">
        <f t="shared" si="8"/>
        <v>2190.2212500000001</v>
      </c>
      <c r="R5" s="28">
        <f t="shared" ref="R5:R17" si="9">M5+(J5*50%)</f>
        <v>2014.4425000000001</v>
      </c>
      <c r="S5" s="28">
        <f t="shared" ref="S5:S17" si="10">N5+(J5*70%)</f>
        <v>1873.8195000000001</v>
      </c>
      <c r="T5" s="26">
        <f t="shared" ref="T5:T17" si="11">J5</f>
        <v>1662.8850000000002</v>
      </c>
    </row>
    <row r="6" spans="2:24" x14ac:dyDescent="0.25">
      <c r="B6" s="31" t="s">
        <v>21</v>
      </c>
      <c r="C6" s="14">
        <v>2850</v>
      </c>
      <c r="D6" s="1">
        <f t="shared" si="0"/>
        <v>-256.5</v>
      </c>
      <c r="E6" s="18">
        <f t="shared" si="1"/>
        <v>-0.09</v>
      </c>
      <c r="F6" s="1">
        <f t="shared" si="2"/>
        <v>-111.17499999999995</v>
      </c>
      <c r="G6" s="18"/>
      <c r="H6" s="3">
        <f t="shared" si="3"/>
        <v>2482.3249999999998</v>
      </c>
      <c r="J6" s="32" t="str">
        <f t="shared" si="4"/>
        <v>R$1813,03</v>
      </c>
      <c r="L6" s="3">
        <f t="shared" si="5"/>
        <v>2137.5</v>
      </c>
      <c r="M6" s="3">
        <f t="shared" si="6"/>
        <v>1425</v>
      </c>
      <c r="N6" s="3">
        <f t="shared" si="7"/>
        <v>855</v>
      </c>
      <c r="O6" s="11"/>
      <c r="Q6" s="24">
        <f t="shared" si="8"/>
        <v>2590.7575000000002</v>
      </c>
      <c r="R6" s="28">
        <f t="shared" si="9"/>
        <v>2331.5149999999999</v>
      </c>
      <c r="S6" s="28">
        <f t="shared" si="10"/>
        <v>2124.1210000000001</v>
      </c>
      <c r="T6" s="26" t="str">
        <f t="shared" si="11"/>
        <v>R$1813,03</v>
      </c>
    </row>
    <row r="7" spans="2:24" x14ac:dyDescent="0.25">
      <c r="B7" s="31" t="s">
        <v>22</v>
      </c>
      <c r="C7" s="14">
        <v>1358.52</v>
      </c>
      <c r="D7" s="1">
        <f t="shared" si="0"/>
        <v>-108.6816</v>
      </c>
      <c r="E7" s="18">
        <f t="shared" si="1"/>
        <v>-0.08</v>
      </c>
      <c r="F7" s="1">
        <f t="shared" si="2"/>
        <v>0</v>
      </c>
      <c r="G7" s="18"/>
      <c r="H7" s="3">
        <f t="shared" si="3"/>
        <v>1249.8384000000001</v>
      </c>
      <c r="J7" s="32">
        <f t="shared" si="4"/>
        <v>1086.816</v>
      </c>
      <c r="L7" s="3">
        <f t="shared" si="5"/>
        <v>1018.89</v>
      </c>
      <c r="M7" s="3">
        <f t="shared" si="6"/>
        <v>679.26</v>
      </c>
      <c r="N7" s="3">
        <f t="shared" si="7"/>
        <v>407.55599999999998</v>
      </c>
      <c r="O7" s="11"/>
      <c r="Q7" s="24">
        <f t="shared" si="8"/>
        <v>1290.5940000000001</v>
      </c>
      <c r="R7" s="28">
        <f t="shared" si="9"/>
        <v>1222.6680000000001</v>
      </c>
      <c r="S7" s="28">
        <f t="shared" si="10"/>
        <v>1168.3271999999999</v>
      </c>
      <c r="T7" s="26">
        <f t="shared" si="11"/>
        <v>1086.816</v>
      </c>
    </row>
    <row r="8" spans="2:24" x14ac:dyDescent="0.25">
      <c r="B8" s="31" t="s">
        <v>23</v>
      </c>
      <c r="C8" s="14">
        <v>1626.32</v>
      </c>
      <c r="D8" s="1">
        <f t="shared" si="0"/>
        <v>-130.10560000000001</v>
      </c>
      <c r="E8" s="18">
        <f t="shared" si="1"/>
        <v>-8.0000000000000016E-2</v>
      </c>
      <c r="F8" s="1">
        <f t="shared" si="2"/>
        <v>0</v>
      </c>
      <c r="G8" s="18"/>
      <c r="H8" s="3">
        <f t="shared" si="3"/>
        <v>1496.2143999999998</v>
      </c>
      <c r="J8" s="32">
        <f t="shared" si="4"/>
        <v>1293.0450000000001</v>
      </c>
      <c r="L8" s="3">
        <f t="shared" si="5"/>
        <v>1219.74</v>
      </c>
      <c r="M8" s="3">
        <f t="shared" si="6"/>
        <v>813.16</v>
      </c>
      <c r="N8" s="3">
        <f t="shared" si="7"/>
        <v>487.89599999999996</v>
      </c>
      <c r="O8" s="11"/>
      <c r="Q8" s="24">
        <f t="shared" si="8"/>
        <v>1543.00125</v>
      </c>
      <c r="R8" s="28">
        <f t="shared" si="9"/>
        <v>1459.6824999999999</v>
      </c>
      <c r="S8" s="28">
        <f t="shared" si="10"/>
        <v>1393.0274999999999</v>
      </c>
      <c r="T8" s="26">
        <f t="shared" si="11"/>
        <v>1293.0450000000001</v>
      </c>
    </row>
    <row r="9" spans="2:24" x14ac:dyDescent="0.25">
      <c r="B9" s="31" t="s">
        <v>24</v>
      </c>
      <c r="C9" s="14">
        <v>1315</v>
      </c>
      <c r="D9" s="1">
        <f t="shared" si="0"/>
        <v>-105.2</v>
      </c>
      <c r="E9" s="18">
        <f t="shared" si="1"/>
        <v>-0.08</v>
      </c>
      <c r="F9" s="1">
        <f t="shared" si="2"/>
        <v>0</v>
      </c>
      <c r="G9" s="18"/>
      <c r="H9" s="3">
        <f t="shared" si="3"/>
        <v>1209.8</v>
      </c>
      <c r="J9" s="32">
        <f t="shared" si="4"/>
        <v>1052</v>
      </c>
      <c r="L9" s="3">
        <f t="shared" si="5"/>
        <v>986.25</v>
      </c>
      <c r="M9" s="3">
        <f t="shared" si="6"/>
        <v>657.5</v>
      </c>
      <c r="N9" s="3">
        <f t="shared" si="7"/>
        <v>394.5</v>
      </c>
      <c r="O9" s="11"/>
      <c r="Q9" s="24">
        <f t="shared" si="8"/>
        <v>1249.25</v>
      </c>
      <c r="R9" s="28">
        <f t="shared" si="9"/>
        <v>1183.5</v>
      </c>
      <c r="S9" s="28">
        <f t="shared" si="10"/>
        <v>1130.9000000000001</v>
      </c>
      <c r="T9" s="26">
        <f t="shared" si="11"/>
        <v>1052</v>
      </c>
    </row>
    <row r="10" spans="2:24" x14ac:dyDescent="0.25">
      <c r="B10" s="31" t="s">
        <v>25</v>
      </c>
      <c r="C10" s="14">
        <v>2850</v>
      </c>
      <c r="D10" s="1">
        <f t="shared" si="0"/>
        <v>-256.5</v>
      </c>
      <c r="E10" s="18">
        <f t="shared" si="1"/>
        <v>-0.09</v>
      </c>
      <c r="F10" s="1">
        <f t="shared" si="2"/>
        <v>-111.17499999999995</v>
      </c>
      <c r="G10" s="18"/>
      <c r="H10" s="3">
        <f t="shared" si="3"/>
        <v>2482.3249999999998</v>
      </c>
      <c r="J10" s="32" t="str">
        <f t="shared" si="4"/>
        <v>R$1813,03</v>
      </c>
      <c r="L10" s="3">
        <f t="shared" si="5"/>
        <v>2137.5</v>
      </c>
      <c r="M10" s="3">
        <f t="shared" si="6"/>
        <v>1425</v>
      </c>
      <c r="N10" s="3">
        <f t="shared" si="7"/>
        <v>855</v>
      </c>
      <c r="O10" s="11"/>
      <c r="Q10" s="24">
        <f t="shared" si="8"/>
        <v>2590.7575000000002</v>
      </c>
      <c r="R10" s="28">
        <f t="shared" si="9"/>
        <v>2331.5149999999999</v>
      </c>
      <c r="S10" s="28">
        <f t="shared" si="10"/>
        <v>2124.1210000000001</v>
      </c>
      <c r="T10" s="26" t="str">
        <f t="shared" si="11"/>
        <v>R$1813,03</v>
      </c>
    </row>
    <row r="11" spans="2:24" x14ac:dyDescent="0.25">
      <c r="B11" s="31" t="s">
        <v>26</v>
      </c>
      <c r="C11" s="14">
        <v>3500</v>
      </c>
      <c r="D11" s="1">
        <f t="shared" si="0"/>
        <v>-385</v>
      </c>
      <c r="E11" s="18">
        <f t="shared" si="1"/>
        <v>-0.11</v>
      </c>
      <c r="F11" s="1">
        <f t="shared" si="2"/>
        <v>-237.995</v>
      </c>
      <c r="G11" s="18"/>
      <c r="H11" s="3">
        <f t="shared" si="3"/>
        <v>2877.0050000000001</v>
      </c>
      <c r="J11" s="32" t="str">
        <f t="shared" si="4"/>
        <v>R$1813,03</v>
      </c>
      <c r="L11" s="3">
        <f t="shared" si="5"/>
        <v>2625</v>
      </c>
      <c r="M11" s="3">
        <f t="shared" si="6"/>
        <v>1750</v>
      </c>
      <c r="N11" s="3">
        <f t="shared" si="7"/>
        <v>1050</v>
      </c>
      <c r="O11" s="11"/>
      <c r="Q11" s="24">
        <f t="shared" si="8"/>
        <v>3078.2575000000002</v>
      </c>
      <c r="R11" s="28">
        <f t="shared" si="9"/>
        <v>2656.5149999999999</v>
      </c>
      <c r="S11" s="28">
        <f t="shared" si="10"/>
        <v>2319.1210000000001</v>
      </c>
      <c r="T11" s="26" t="str">
        <f t="shared" si="11"/>
        <v>R$1813,03</v>
      </c>
    </row>
    <row r="12" spans="2:24" x14ac:dyDescent="0.25">
      <c r="B12" s="31" t="s">
        <v>27</v>
      </c>
      <c r="C12" s="14">
        <v>1626</v>
      </c>
      <c r="D12" s="1">
        <f t="shared" si="0"/>
        <v>-130.08000000000001</v>
      </c>
      <c r="E12" s="18">
        <f t="shared" si="1"/>
        <v>-0.08</v>
      </c>
      <c r="F12" s="1">
        <f t="shared" si="2"/>
        <v>0</v>
      </c>
      <c r="G12" s="18"/>
      <c r="H12" s="3">
        <f t="shared" si="3"/>
        <v>1495.92</v>
      </c>
      <c r="J12" s="32">
        <f t="shared" si="4"/>
        <v>1292.8850000000002</v>
      </c>
      <c r="L12" s="3">
        <f t="shared" si="5"/>
        <v>1219.5</v>
      </c>
      <c r="M12" s="3">
        <f t="shared" si="6"/>
        <v>813</v>
      </c>
      <c r="N12" s="3">
        <f t="shared" si="7"/>
        <v>487.79999999999995</v>
      </c>
      <c r="O12" s="11"/>
      <c r="Q12" s="24">
        <f t="shared" si="8"/>
        <v>1542.7212500000001</v>
      </c>
      <c r="R12" s="28">
        <f t="shared" si="9"/>
        <v>1459.4425000000001</v>
      </c>
      <c r="S12" s="28">
        <f t="shared" si="10"/>
        <v>1392.8195000000001</v>
      </c>
      <c r="T12" s="26">
        <f t="shared" si="11"/>
        <v>1292.8850000000002</v>
      </c>
    </row>
    <row r="13" spans="2:24" x14ac:dyDescent="0.25">
      <c r="B13" s="31" t="s">
        <v>28</v>
      </c>
      <c r="C13" s="14">
        <v>1626.32</v>
      </c>
      <c r="D13" s="1">
        <f t="shared" si="0"/>
        <v>-130.10560000000001</v>
      </c>
      <c r="E13" s="18">
        <f t="shared" si="1"/>
        <v>-8.0000000000000016E-2</v>
      </c>
      <c r="F13" s="1">
        <f t="shared" si="2"/>
        <v>0</v>
      </c>
      <c r="G13" s="18"/>
      <c r="H13" s="3">
        <f t="shared" si="3"/>
        <v>1496.2143999999998</v>
      </c>
      <c r="J13" s="32">
        <f t="shared" si="4"/>
        <v>1293.0450000000001</v>
      </c>
      <c r="L13" s="3">
        <f t="shared" si="5"/>
        <v>1219.74</v>
      </c>
      <c r="M13" s="3">
        <f t="shared" si="6"/>
        <v>813.16</v>
      </c>
      <c r="N13" s="3">
        <f t="shared" si="7"/>
        <v>487.89599999999996</v>
      </c>
      <c r="O13" s="11"/>
      <c r="Q13" s="24">
        <f t="shared" si="8"/>
        <v>1543.00125</v>
      </c>
      <c r="R13" s="28">
        <f t="shared" si="9"/>
        <v>1459.6824999999999</v>
      </c>
      <c r="S13" s="28">
        <f t="shared" si="10"/>
        <v>1393.0274999999999</v>
      </c>
      <c r="T13" s="26">
        <f t="shared" si="11"/>
        <v>1293.0450000000001</v>
      </c>
    </row>
    <row r="14" spans="2:24" x14ac:dyDescent="0.25">
      <c r="B14" s="31" t="s">
        <v>29</v>
      </c>
      <c r="C14" s="14">
        <v>3763.75</v>
      </c>
      <c r="D14" s="1">
        <f t="shared" si="0"/>
        <v>-414.01249999999999</v>
      </c>
      <c r="E14" s="18">
        <f t="shared" si="1"/>
        <v>-0.11</v>
      </c>
      <c r="F14" s="1">
        <f t="shared" si="2"/>
        <v>-303.86656249999999</v>
      </c>
      <c r="G14" s="19"/>
      <c r="H14" s="3">
        <f t="shared" si="3"/>
        <v>3045.8709375000003</v>
      </c>
      <c r="J14" s="32" t="str">
        <f t="shared" si="4"/>
        <v>R$1813,03</v>
      </c>
      <c r="L14" s="3">
        <f t="shared" si="5"/>
        <v>2822.8125</v>
      </c>
      <c r="M14" s="3">
        <f t="shared" si="6"/>
        <v>1881.875</v>
      </c>
      <c r="N14" s="3">
        <f t="shared" si="7"/>
        <v>1129.125</v>
      </c>
      <c r="O14" s="11"/>
      <c r="Q14" s="24">
        <f t="shared" si="8"/>
        <v>3276.07</v>
      </c>
      <c r="R14" s="28">
        <f t="shared" si="9"/>
        <v>2788.39</v>
      </c>
      <c r="S14" s="28">
        <f t="shared" si="10"/>
        <v>2398.2460000000001</v>
      </c>
      <c r="T14" s="26" t="str">
        <f t="shared" si="11"/>
        <v>R$1813,03</v>
      </c>
    </row>
    <row r="15" spans="2:24" x14ac:dyDescent="0.25">
      <c r="B15" s="31" t="s">
        <v>30</v>
      </c>
      <c r="C15" s="14">
        <v>4443.92</v>
      </c>
      <c r="D15" s="1">
        <f t="shared" si="0"/>
        <v>-488.83120000000002</v>
      </c>
      <c r="E15" s="18">
        <f t="shared" si="1"/>
        <v>-0.11</v>
      </c>
      <c r="F15" s="1">
        <f t="shared" si="2"/>
        <v>-487.14657999999997</v>
      </c>
      <c r="G15" s="19"/>
      <c r="H15" s="3">
        <f t="shared" si="3"/>
        <v>3467.9422199999999</v>
      </c>
      <c r="J15" s="32" t="str">
        <f t="shared" si="4"/>
        <v>R$1813,03</v>
      </c>
      <c r="L15" s="3">
        <f t="shared" si="5"/>
        <v>3332.94</v>
      </c>
      <c r="M15" s="3">
        <f t="shared" si="6"/>
        <v>2221.96</v>
      </c>
      <c r="N15" s="3">
        <f t="shared" si="7"/>
        <v>1333.1759999999999</v>
      </c>
      <c r="O15" s="11"/>
      <c r="Q15" s="24">
        <f t="shared" si="8"/>
        <v>3786.1975000000002</v>
      </c>
      <c r="R15" s="28">
        <f t="shared" si="9"/>
        <v>3128.4749999999999</v>
      </c>
      <c r="S15" s="28">
        <f t="shared" si="10"/>
        <v>2602.2969999999996</v>
      </c>
      <c r="T15" s="26" t="str">
        <f t="shared" si="11"/>
        <v>R$1813,03</v>
      </c>
    </row>
    <row r="16" spans="2:24" x14ac:dyDescent="0.25">
      <c r="B16" s="31" t="s">
        <v>31</v>
      </c>
      <c r="C16" s="14">
        <v>2950</v>
      </c>
      <c r="D16" s="1">
        <f t="shared" si="0"/>
        <v>-265.5</v>
      </c>
      <c r="E16" s="18">
        <f t="shared" si="1"/>
        <v>-0.09</v>
      </c>
      <c r="F16" s="1">
        <f t="shared" si="2"/>
        <v>-127.52499999999998</v>
      </c>
      <c r="G16" s="18"/>
      <c r="H16" s="3">
        <f t="shared" si="3"/>
        <v>2556.9749999999999</v>
      </c>
      <c r="J16" s="32" t="str">
        <f t="shared" si="4"/>
        <v>R$1813,03</v>
      </c>
      <c r="L16" s="3">
        <f t="shared" si="5"/>
        <v>2212.5</v>
      </c>
      <c r="M16" s="3">
        <f t="shared" si="6"/>
        <v>1475</v>
      </c>
      <c r="N16" s="3">
        <f t="shared" si="7"/>
        <v>885</v>
      </c>
      <c r="O16" s="11"/>
      <c r="Q16" s="24">
        <f t="shared" si="8"/>
        <v>2665.7575000000002</v>
      </c>
      <c r="R16" s="28">
        <f t="shared" si="9"/>
        <v>2381.5149999999999</v>
      </c>
      <c r="S16" s="28">
        <f t="shared" si="10"/>
        <v>2154.1210000000001</v>
      </c>
      <c r="T16" s="26" t="str">
        <f t="shared" si="11"/>
        <v>R$1813,03</v>
      </c>
    </row>
    <row r="17" spans="2:20" ht="15.75" thickBot="1" x14ac:dyDescent="0.3">
      <c r="B17" s="31" t="s">
        <v>32</v>
      </c>
      <c r="C17" s="14">
        <v>4001.92</v>
      </c>
      <c r="D17" s="1">
        <f t="shared" si="0"/>
        <v>-440.21120000000002</v>
      </c>
      <c r="E17" s="18">
        <f t="shared" si="1"/>
        <v>-0.11</v>
      </c>
      <c r="F17" s="1">
        <f t="shared" si="2"/>
        <v>-363.34951999999998</v>
      </c>
      <c r="G17" s="18"/>
      <c r="H17" s="3">
        <f t="shared" si="3"/>
        <v>3198.3592799999997</v>
      </c>
      <c r="J17" s="32" t="str">
        <f t="shared" si="4"/>
        <v>R$1813,03</v>
      </c>
      <c r="L17" s="3">
        <f t="shared" si="5"/>
        <v>3001.44</v>
      </c>
      <c r="M17" s="3">
        <f t="shared" si="6"/>
        <v>2000.96</v>
      </c>
      <c r="N17" s="3">
        <f t="shared" si="7"/>
        <v>1200.576</v>
      </c>
      <c r="O17" s="11"/>
      <c r="Q17" s="25">
        <f t="shared" si="8"/>
        <v>3454.6975000000002</v>
      </c>
      <c r="R17" s="29">
        <f t="shared" si="9"/>
        <v>2907.4749999999999</v>
      </c>
      <c r="S17" s="29">
        <f t="shared" si="10"/>
        <v>2469.6970000000001</v>
      </c>
      <c r="T17" s="27" t="str">
        <f t="shared" si="11"/>
        <v>R$1813,03</v>
      </c>
    </row>
    <row r="18" spans="2:20" ht="15.75" thickBot="1" x14ac:dyDescent="0.3">
      <c r="C18" s="1"/>
      <c r="K18" s="10" t="s">
        <v>6</v>
      </c>
      <c r="L18" s="7">
        <f>SUM(L4:L17)</f>
        <v>28385.8125</v>
      </c>
      <c r="M18" s="9">
        <f>SUM(M4:M17)</f>
        <v>18923.875</v>
      </c>
      <c r="N18" s="9">
        <f>SUM(N4:N17)</f>
        <v>11354.325000000001</v>
      </c>
      <c r="O18" s="8">
        <f>SUM(O4:O17)</f>
        <v>0</v>
      </c>
      <c r="Q18" s="22"/>
      <c r="R18" s="22"/>
      <c r="S18" s="22"/>
      <c r="T18" s="22"/>
    </row>
    <row r="19" spans="2:20" ht="15.75" thickBot="1" x14ac:dyDescent="0.3">
      <c r="C19" s="1"/>
      <c r="Q19" s="22"/>
      <c r="R19" s="22"/>
      <c r="S19" s="22"/>
      <c r="T19" s="22"/>
    </row>
    <row r="20" spans="2:20" ht="15.75" thickBot="1" x14ac:dyDescent="0.3">
      <c r="K20" s="22"/>
      <c r="L20" s="22"/>
      <c r="M20" s="22"/>
      <c r="N20" s="30" t="s">
        <v>15</v>
      </c>
      <c r="O20" s="33"/>
      <c r="P20" s="22"/>
      <c r="Q20" s="22"/>
    </row>
    <row r="21" spans="2:20" ht="15.75" thickBot="1" x14ac:dyDescent="0.3">
      <c r="K21" s="22"/>
      <c r="L21" s="22"/>
      <c r="M21" s="22"/>
      <c r="N21" s="30" t="s">
        <v>6</v>
      </c>
      <c r="O21" s="9">
        <f>SUM(L18:O18)</f>
        <v>58664.012499999997</v>
      </c>
      <c r="P21" s="22"/>
      <c r="Q21" s="22"/>
    </row>
    <row r="22" spans="2:20" ht="21.75" thickBot="1" x14ac:dyDescent="0.4">
      <c r="K22" s="22"/>
      <c r="L22" s="22"/>
      <c r="M22" s="22"/>
      <c r="N22" s="34" t="s">
        <v>16</v>
      </c>
      <c r="O22" s="35">
        <f>O20+O21</f>
        <v>58664.012499999997</v>
      </c>
      <c r="P22" s="22"/>
      <c r="Q22" s="22"/>
    </row>
    <row r="23" spans="2:20" x14ac:dyDescent="0.25">
      <c r="K23" s="22"/>
      <c r="L23" s="22"/>
      <c r="M23" s="22"/>
      <c r="N23" s="30"/>
      <c r="O23" s="22"/>
      <c r="P23" s="22"/>
      <c r="Q23" s="22"/>
    </row>
    <row r="24" spans="2:20" x14ac:dyDescent="0.25">
      <c r="K24" s="22"/>
      <c r="L24" s="22"/>
      <c r="M24" s="22"/>
      <c r="N24" s="22"/>
      <c r="O24" s="22"/>
      <c r="P24" s="22"/>
      <c r="Q24" s="22"/>
    </row>
    <row r="25" spans="2:20" x14ac:dyDescent="0.25">
      <c r="K25" s="30"/>
      <c r="L25" s="21"/>
      <c r="M25" s="21"/>
      <c r="N25" s="21"/>
      <c r="O25" s="21"/>
      <c r="P25" s="22"/>
      <c r="Q25" s="22"/>
    </row>
    <row r="26" spans="2:20" x14ac:dyDescent="0.25">
      <c r="K26" s="22"/>
      <c r="L26" s="55" t="s">
        <v>34</v>
      </c>
      <c r="M26" s="55"/>
      <c r="N26" s="55"/>
      <c r="O26" s="55"/>
      <c r="P26" s="22"/>
      <c r="Q26" s="22"/>
      <c r="S26" s="36" t="s">
        <v>33</v>
      </c>
    </row>
    <row r="27" spans="2:20" x14ac:dyDescent="0.25">
      <c r="K27" s="22"/>
      <c r="L27" s="22"/>
      <c r="M27" s="22"/>
      <c r="N27" s="22"/>
      <c r="O27" s="22"/>
      <c r="P27" s="22"/>
      <c r="Q27" s="22"/>
    </row>
    <row r="28" spans="2:20" x14ac:dyDescent="0.25"/>
    <row r="29" spans="2:20" x14ac:dyDescent="0.25"/>
    <row r="30" spans="2:20" x14ac:dyDescent="0.25"/>
    <row r="31" spans="2:20" x14ac:dyDescent="0.25"/>
    <row r="32" spans="2:20" x14ac:dyDescent="0.25"/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mergeCells count="4">
    <mergeCell ref="B1:E2"/>
    <mergeCell ref="L1:O2"/>
    <mergeCell ref="Q1:T2"/>
    <mergeCell ref="L26:O26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Nascimento</dc:creator>
  <cp:lastModifiedBy>Bruno Nascimento</cp:lastModifiedBy>
  <dcterms:created xsi:type="dcterms:W3CDTF">2020-04-03T13:01:44Z</dcterms:created>
  <dcterms:modified xsi:type="dcterms:W3CDTF">2020-04-03T16:07:34Z</dcterms:modified>
</cp:coreProperties>
</file>