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D:\PEN DRIVE AZUL\arquivos\Contabeis\Planilhas\"/>
    </mc:Choice>
  </mc:AlternateContent>
  <xr:revisionPtr revIDLastSave="0" documentId="8_{7035A67A-910E-40B9-9512-284FF547F9F9}" xr6:coauthVersionLast="36" xr6:coauthVersionMax="36" xr10:uidLastSave="{00000000-0000-0000-0000-000000000000}"/>
  <bookViews>
    <workbookView xWindow="0" yWindow="0" windowWidth="23040" windowHeight="9084" tabRatio="699" xr2:uid="{00000000-000D-0000-FFFF-FFFF00000000}"/>
  </bookViews>
  <sheets>
    <sheet name="200X" sheetId="1" r:id="rId1"/>
  </sheets>
  <definedNames>
    <definedName name="_xlnm.Print_Area" localSheetId="0">'200X'!$A$1:$F$42</definedName>
  </definedNames>
  <calcPr calcId="179021"/>
</workbook>
</file>

<file path=xl/calcChain.xml><?xml version="1.0" encoding="utf-8"?>
<calcChain xmlns="http://schemas.openxmlformats.org/spreadsheetml/2006/main">
  <c r="E28" i="1" l="1"/>
  <c r="C30" i="1" l="1"/>
  <c r="B30" i="1" l="1"/>
  <c r="C16" i="1" l="1"/>
  <c r="C19" i="1" s="1"/>
  <c r="C21" i="1" s="1"/>
  <c r="B11" i="1"/>
  <c r="C11" i="1" s="1"/>
  <c r="D11" i="1" s="1"/>
  <c r="E11" i="1" s="1"/>
  <c r="B16" i="1"/>
  <c r="F15" i="1"/>
  <c r="D16" i="1"/>
  <c r="D19" i="1" s="1"/>
  <c r="D21" i="1" s="1"/>
  <c r="E16" i="1"/>
  <c r="E19" i="1" s="1"/>
  <c r="F17" i="1"/>
  <c r="F18" i="1"/>
  <c r="F23" i="1"/>
  <c r="F30" i="1"/>
  <c r="F29" i="1"/>
  <c r="F20" i="1"/>
  <c r="F14" i="1"/>
  <c r="E21" i="1" l="1"/>
  <c r="D22" i="1"/>
  <c r="D25" i="1"/>
  <c r="C25" i="1"/>
  <c r="C26" i="1"/>
  <c r="C22" i="1"/>
  <c r="C24" i="1" s="1"/>
  <c r="D26" i="1"/>
  <c r="F16" i="1"/>
  <c r="B19" i="1"/>
  <c r="D27" i="1" l="1"/>
  <c r="D31" i="1" s="1"/>
  <c r="E26" i="1"/>
  <c r="E25" i="1"/>
  <c r="E22" i="1"/>
  <c r="E24" i="1" s="1"/>
  <c r="B21" i="1"/>
  <c r="F19" i="1"/>
  <c r="D24" i="1"/>
  <c r="C27" i="1"/>
  <c r="C31" i="1" l="1"/>
  <c r="E27" i="1"/>
  <c r="E31" i="1" s="1"/>
  <c r="D34" i="1"/>
  <c r="F21" i="1"/>
  <c r="B22" i="1"/>
  <c r="B25" i="1"/>
  <c r="B26" i="1"/>
  <c r="F26" i="1" s="1"/>
  <c r="C34" i="1"/>
  <c r="E34" i="1" l="1"/>
  <c r="F22" i="1"/>
  <c r="B24" i="1"/>
  <c r="F24" i="1" s="1"/>
  <c r="F25" i="1"/>
  <c r="B27" i="1"/>
  <c r="B34" i="1" l="1"/>
  <c r="F34" i="1" s="1"/>
  <c r="B31" i="1"/>
  <c r="F31" i="1" s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Germana Pompeu</author>
  </authors>
  <commentList>
    <comment ref="D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Germana Pompeu:</t>
        </r>
        <r>
          <rPr>
            <sz val="9"/>
            <color indexed="81"/>
            <rFont val="Tahoma"/>
            <family val="2"/>
          </rPr>
          <t xml:space="preserve">
Despesa com brindes</t>
        </r>
      </text>
    </comment>
    <comment ref="E1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Germana Pompeu:</t>
        </r>
        <r>
          <rPr>
            <sz val="9"/>
            <color indexed="81"/>
            <rFont val="Tahoma"/>
            <charset val="1"/>
          </rPr>
          <t xml:space="preserve">
Despesas com brindes</t>
        </r>
      </text>
    </comment>
  </commentList>
</comments>
</file>

<file path=xl/sharedStrings.xml><?xml version="1.0" encoding="utf-8"?>
<sst xmlns="http://schemas.openxmlformats.org/spreadsheetml/2006/main" count="38" uniqueCount="34">
  <si>
    <t>Empresa:</t>
  </si>
  <si>
    <t>CNPJ:</t>
  </si>
  <si>
    <t>Cod. IRPJ:</t>
  </si>
  <si>
    <t>Cod. CSLL:</t>
  </si>
  <si>
    <t>1° Trimestre</t>
  </si>
  <si>
    <t>2° Trimestre</t>
  </si>
  <si>
    <t>3° Trimestre</t>
  </si>
  <si>
    <t>4° Trimestre</t>
  </si>
  <si>
    <t>Anual</t>
  </si>
  <si>
    <t>R1</t>
  </si>
  <si>
    <t>Adições</t>
  </si>
  <si>
    <t>Exclusões</t>
  </si>
  <si>
    <t>R2</t>
  </si>
  <si>
    <t>Comp. Prejuízos</t>
  </si>
  <si>
    <t>Base de Cálculo</t>
  </si>
  <si>
    <t>CSLL 1</t>
  </si>
  <si>
    <t>CSLL Retida</t>
  </si>
  <si>
    <t>CSLL a Recolher</t>
  </si>
  <si>
    <t>IRPJ 1</t>
  </si>
  <si>
    <t>Adicional</t>
  </si>
  <si>
    <t>IRPJ 1 + Adicional</t>
  </si>
  <si>
    <t>IRPJ a Recolher</t>
  </si>
  <si>
    <t>Resultado Contábil:</t>
  </si>
  <si>
    <t>Períodos anteriores</t>
  </si>
  <si>
    <t>Acumulado:</t>
  </si>
  <si>
    <t>Lucro</t>
  </si>
  <si>
    <t>Prejuizo</t>
  </si>
  <si>
    <t>EMPRESA MODELO LR</t>
  </si>
  <si>
    <t>(-) Dedução PAT</t>
  </si>
  <si>
    <t>(-) Subvenção</t>
  </si>
  <si>
    <t>(-) IRRF</t>
  </si>
  <si>
    <t>Demonstração da Apuração do Lucro Real Trimestral 200X</t>
  </si>
  <si>
    <t>Caso Prático</t>
  </si>
  <si>
    <t>00.000.000/0001-91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</si>
</sst>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_);_(* \(#,##0.00\);_(* \-??_);_(@_)"/>
  </numFmts>
  <fonts count="2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2" borderId="0" applyNumberFormat="0" applyBorder="0" applyAlignment="0" applyProtection="0"/>
    <xf numFmtId="0" fontId="4" fillId="2" borderId="1" applyNumberFormat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7" fillId="3" borderId="1" applyNumberFormat="0" applyAlignment="0" applyProtection="0"/>
    <xf numFmtId="0" fontId="8" fillId="18" borderId="0" applyNumberFormat="0" applyBorder="0" applyAlignment="0" applyProtection="0"/>
    <xf numFmtId="165" fontId="20" fillId="0" borderId="0" applyFill="0" applyBorder="0" applyAlignment="0" applyProtection="0"/>
    <xf numFmtId="0" fontId="9" fillId="8" borderId="0" applyNumberFormat="0" applyBorder="0" applyAlignment="0" applyProtection="0"/>
    <xf numFmtId="0" fontId="20" fillId="4" borderId="4" applyNumberFormat="0" applyAlignment="0" applyProtection="0"/>
    <xf numFmtId="0" fontId="10" fillId="2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20" fillId="0" borderId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165" fontId="20" fillId="3" borderId="10" xfId="45" applyFill="1" applyBorder="1" applyAlignment="1" applyProtection="1"/>
    <xf numFmtId="165" fontId="20" fillId="0" borderId="10" xfId="45" applyFill="1" applyBorder="1" applyAlignment="1" applyProtection="1">
      <alignment horizontal="center"/>
    </xf>
    <xf numFmtId="0" fontId="0" fillId="0" borderId="10" xfId="0" applyFont="1" applyBorder="1"/>
    <xf numFmtId="165" fontId="20" fillId="0" borderId="10" xfId="45" applyFill="1" applyBorder="1" applyAlignment="1" applyProtection="1"/>
    <xf numFmtId="0" fontId="19" fillId="0" borderId="10" xfId="0" applyFont="1" applyBorder="1"/>
    <xf numFmtId="165" fontId="19" fillId="0" borderId="10" xfId="45" applyFont="1" applyFill="1" applyBorder="1" applyAlignment="1" applyProtection="1"/>
    <xf numFmtId="0" fontId="19" fillId="0" borderId="0" xfId="0" applyFont="1"/>
    <xf numFmtId="165" fontId="20" fillId="0" borderId="0" xfId="45" applyFill="1" applyBorder="1" applyAlignment="1" applyProtection="1"/>
    <xf numFmtId="165" fontId="20" fillId="0" borderId="0" xfId="45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19" fillId="19" borderId="10" xfId="0" applyFont="1" applyFill="1" applyBorder="1"/>
    <xf numFmtId="165" fontId="19" fillId="19" borderId="10" xfId="45" applyFont="1" applyFill="1" applyBorder="1" applyAlignment="1" applyProtection="1"/>
    <xf numFmtId="0" fontId="0" fillId="0" borderId="11" xfId="0" applyBorder="1" applyAlignment="1">
      <alignment horizontal="center"/>
    </xf>
    <xf numFmtId="0" fontId="0" fillId="0" borderId="11" xfId="0" applyFont="1" applyBorder="1" applyAlignment="1">
      <alignment horizontal="center"/>
    </xf>
    <xf numFmtId="165" fontId="20" fillId="3" borderId="11" xfId="45" applyFill="1" applyBorder="1" applyAlignment="1" applyProtection="1"/>
    <xf numFmtId="165" fontId="20" fillId="20" borderId="11" xfId="45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19" fillId="19" borderId="10" xfId="45" applyFont="1" applyFill="1" applyBorder="1" applyAlignment="1" applyProtection="1">
      <alignment horizontal="center"/>
    </xf>
    <xf numFmtId="0" fontId="0" fillId="0" borderId="12" xfId="0" applyBorder="1"/>
    <xf numFmtId="0" fontId="0" fillId="0" borderId="10" xfId="0" applyBorder="1"/>
    <xf numFmtId="165" fontId="0" fillId="3" borderId="10" xfId="45" applyFont="1" applyFill="1" applyBorder="1" applyAlignment="1" applyProtection="1"/>
    <xf numFmtId="165" fontId="19" fillId="0" borderId="0" xfId="45" applyFont="1" applyFill="1" applyBorder="1" applyAlignment="1" applyProtection="1"/>
    <xf numFmtId="0" fontId="0" fillId="0" borderId="0" xfId="0" applyFill="1"/>
    <xf numFmtId="0" fontId="19" fillId="0" borderId="0" xfId="0" applyFont="1" applyFill="1"/>
    <xf numFmtId="164" fontId="19" fillId="0" borderId="0" xfId="0" applyNumberFormat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Moeda 2" xfId="31" xr:uid="{00000000-0005-0000-0000-00001E000000}"/>
    <cellStyle name="Neutro" xfId="32" builtinId="28" customBuiltin="1"/>
    <cellStyle name="Normal" xfId="0" builtinId="0"/>
    <cellStyle name="Nota" xfId="33" builtinId="10" customBuiltin="1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 xr:uid="{00000000-0005-0000-0000-000026000000}"/>
    <cellStyle name="Título 1 1 1" xfId="39" xr:uid="{00000000-0005-0000-0000-000027000000}"/>
    <cellStyle name="Título 1 1 1 1" xfId="40" xr:uid="{00000000-0005-0000-0000-000028000000}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tabSelected="1" zoomScaleNormal="100" workbookViewId="0">
      <selection activeCell="D4" sqref="D4"/>
    </sheetView>
  </sheetViews>
  <sheetFormatPr defaultColWidth="8.77734375" defaultRowHeight="13.2" x14ac:dyDescent="0.25"/>
  <cols>
    <col min="1" max="1" width="17.77734375" customWidth="1"/>
    <col min="2" max="2" width="13.6640625" customWidth="1"/>
    <col min="3" max="4" width="13" customWidth="1"/>
    <col min="5" max="5" width="13.109375" customWidth="1"/>
    <col min="6" max="6" width="14.44140625" style="1" customWidth="1"/>
  </cols>
  <sheetData>
    <row r="1" spans="1:6" ht="24" customHeight="1" x14ac:dyDescent="0.25">
      <c r="A1" s="31" t="s">
        <v>32</v>
      </c>
      <c r="B1" s="31"/>
      <c r="C1" s="31"/>
      <c r="D1" s="31"/>
      <c r="E1" s="31"/>
      <c r="F1" s="31"/>
    </row>
    <row r="2" spans="1:6" ht="13.8" x14ac:dyDescent="0.25">
      <c r="A2" s="30" t="s">
        <v>31</v>
      </c>
      <c r="B2" s="30"/>
      <c r="C2" s="30"/>
      <c r="D2" s="30"/>
      <c r="E2" s="30"/>
      <c r="F2" s="30"/>
    </row>
    <row r="4" spans="1:6" x14ac:dyDescent="0.25">
      <c r="A4" s="1" t="s">
        <v>0</v>
      </c>
      <c r="B4" s="13" t="s">
        <v>27</v>
      </c>
    </row>
    <row r="5" spans="1:6" x14ac:dyDescent="0.25">
      <c r="A5" s="1" t="s">
        <v>1</v>
      </c>
      <c r="B5" s="13" t="s">
        <v>33</v>
      </c>
    </row>
    <row r="6" spans="1:6" x14ac:dyDescent="0.25">
      <c r="A6" s="1" t="s">
        <v>2</v>
      </c>
      <c r="B6" s="2">
        <v>3373</v>
      </c>
    </row>
    <row r="7" spans="1:6" x14ac:dyDescent="0.25">
      <c r="A7" s="1" t="s">
        <v>3</v>
      </c>
      <c r="B7" s="2">
        <v>6012</v>
      </c>
      <c r="F7" s="20"/>
    </row>
    <row r="8" spans="1:6" x14ac:dyDescent="0.25">
      <c r="F8" s="20"/>
    </row>
    <row r="9" spans="1:6" s="1" customFormat="1" x14ac:dyDescent="0.25">
      <c r="A9" s="16" t="s">
        <v>23</v>
      </c>
      <c r="B9" s="17" t="s">
        <v>4</v>
      </c>
      <c r="C9" s="17" t="s">
        <v>5</v>
      </c>
      <c r="D9" s="17" t="s">
        <v>6</v>
      </c>
      <c r="E9" s="17" t="s">
        <v>7</v>
      </c>
      <c r="F9" s="21"/>
    </row>
    <row r="10" spans="1:6" x14ac:dyDescent="0.25">
      <c r="A10" s="19"/>
      <c r="B10" s="18"/>
      <c r="C10" s="18"/>
      <c r="D10" s="18"/>
      <c r="E10" s="18">
        <v>0</v>
      </c>
      <c r="F10" s="12"/>
    </row>
    <row r="11" spans="1:6" x14ac:dyDescent="0.25">
      <c r="A11" s="16" t="s">
        <v>24</v>
      </c>
      <c r="B11" s="18">
        <f>$A$10+B10-B20</f>
        <v>0</v>
      </c>
      <c r="C11" s="18">
        <f>B11+C10-C20</f>
        <v>0</v>
      </c>
      <c r="D11" s="18">
        <f>C11+D10-D20</f>
        <v>0</v>
      </c>
      <c r="E11" s="18">
        <f>D11+E10-E20</f>
        <v>0</v>
      </c>
      <c r="F11" s="12"/>
    </row>
    <row r="13" spans="1:6" s="1" customFormat="1" x14ac:dyDescent="0.25">
      <c r="B13" s="3" t="s">
        <v>4</v>
      </c>
      <c r="C13" s="3" t="s">
        <v>5</v>
      </c>
      <c r="D13" s="3" t="s">
        <v>6</v>
      </c>
      <c r="E13" s="3" t="s">
        <v>7</v>
      </c>
      <c r="F13" s="3" t="s">
        <v>8</v>
      </c>
    </row>
    <row r="14" spans="1:6" x14ac:dyDescent="0.25">
      <c r="A14" s="23" t="s">
        <v>25</v>
      </c>
      <c r="B14" s="4">
        <v>56720.9</v>
      </c>
      <c r="C14" s="4">
        <v>44025.22</v>
      </c>
      <c r="D14" s="4">
        <v>100927.41</v>
      </c>
      <c r="E14" s="4">
        <v>63100.87</v>
      </c>
      <c r="F14" s="5">
        <f t="shared" ref="F14:F31" si="0">B14+C14+D14+E14</f>
        <v>264774.40000000002</v>
      </c>
    </row>
    <row r="15" spans="1:6" x14ac:dyDescent="0.25">
      <c r="A15" s="24" t="s">
        <v>26</v>
      </c>
      <c r="B15" s="4"/>
      <c r="C15" s="4"/>
      <c r="D15" s="4"/>
      <c r="E15" s="4"/>
      <c r="F15" s="5">
        <f t="shared" si="0"/>
        <v>0</v>
      </c>
    </row>
    <row r="16" spans="1:6" x14ac:dyDescent="0.25">
      <c r="A16" s="6" t="s">
        <v>9</v>
      </c>
      <c r="B16" s="7">
        <f>B14-B15</f>
        <v>56720.9</v>
      </c>
      <c r="C16" s="7">
        <f>C14-C15</f>
        <v>44025.22</v>
      </c>
      <c r="D16" s="7">
        <f>D14-D15</f>
        <v>100927.41</v>
      </c>
      <c r="E16" s="7">
        <f>E14-E15</f>
        <v>63100.87</v>
      </c>
      <c r="F16" s="5">
        <f t="shared" si="0"/>
        <v>264774.40000000002</v>
      </c>
    </row>
    <row r="17" spans="1:6" x14ac:dyDescent="0.25">
      <c r="A17" s="6" t="s">
        <v>10</v>
      </c>
      <c r="B17" s="4"/>
      <c r="C17" s="4"/>
      <c r="D17" s="4">
        <v>240</v>
      </c>
      <c r="E17" s="4">
        <v>2090.11</v>
      </c>
      <c r="F17" s="5">
        <f t="shared" si="0"/>
        <v>2330.11</v>
      </c>
    </row>
    <row r="18" spans="1:6" x14ac:dyDescent="0.25">
      <c r="A18" s="6" t="s">
        <v>11</v>
      </c>
      <c r="B18" s="4">
        <v>0</v>
      </c>
      <c r="C18" s="4">
        <v>0</v>
      </c>
      <c r="D18" s="4">
        <v>0</v>
      </c>
      <c r="E18" s="4">
        <v>0</v>
      </c>
      <c r="F18" s="5">
        <f t="shared" si="0"/>
        <v>0</v>
      </c>
    </row>
    <row r="19" spans="1:6" x14ac:dyDescent="0.25">
      <c r="A19" s="6" t="s">
        <v>12</v>
      </c>
      <c r="B19" s="7">
        <f>B16+B17-B18</f>
        <v>56720.9</v>
      </c>
      <c r="C19" s="7">
        <f>C16+C17-C18</f>
        <v>44025.22</v>
      </c>
      <c r="D19" s="7">
        <f>D16+D17-D18</f>
        <v>101167.41</v>
      </c>
      <c r="E19" s="7">
        <f>E16+E17-E18</f>
        <v>65190.98</v>
      </c>
      <c r="F19" s="5">
        <f t="shared" si="0"/>
        <v>267104.51</v>
      </c>
    </row>
    <row r="20" spans="1:6" x14ac:dyDescent="0.25">
      <c r="A20" s="6" t="s">
        <v>13</v>
      </c>
      <c r="B20" s="4"/>
      <c r="C20" s="4"/>
      <c r="D20" s="4"/>
      <c r="E20" s="4"/>
      <c r="F20" s="5">
        <f t="shared" si="0"/>
        <v>0</v>
      </c>
    </row>
    <row r="21" spans="1:6" x14ac:dyDescent="0.25">
      <c r="A21" s="6" t="s">
        <v>14</v>
      </c>
      <c r="B21" s="7">
        <f>B19-B20</f>
        <v>56720.9</v>
      </c>
      <c r="C21" s="7">
        <f>C19-C20</f>
        <v>44025.22</v>
      </c>
      <c r="D21" s="7">
        <f>D19-D20</f>
        <v>101167.41</v>
      </c>
      <c r="E21" s="7">
        <f>E19-E20</f>
        <v>65190.98</v>
      </c>
      <c r="F21" s="5">
        <f t="shared" si="0"/>
        <v>267104.51</v>
      </c>
    </row>
    <row r="22" spans="1:6" s="10" customFormat="1" x14ac:dyDescent="0.25">
      <c r="A22" s="8" t="s">
        <v>15</v>
      </c>
      <c r="B22" s="9">
        <f>IF(B21&lt;=0,0,B21*9%)</f>
        <v>5104.8810000000003</v>
      </c>
      <c r="C22" s="9">
        <f>IF(C21&lt;=0,0,C21*9%)</f>
        <v>3962.2698</v>
      </c>
      <c r="D22" s="9">
        <f>IF(D21&lt;=0,0,D21*9%)</f>
        <v>9105.0668999999998</v>
      </c>
      <c r="E22" s="9">
        <f>IF(E21&lt;=0,0,E21*9%)</f>
        <v>5867.1882000000005</v>
      </c>
      <c r="F22" s="5">
        <f t="shared" si="0"/>
        <v>24039.405900000002</v>
      </c>
    </row>
    <row r="23" spans="1:6" x14ac:dyDescent="0.25">
      <c r="A23" s="6" t="s">
        <v>16</v>
      </c>
      <c r="B23" s="4">
        <v>0</v>
      </c>
      <c r="C23" s="4"/>
      <c r="D23" s="4">
        <v>0</v>
      </c>
      <c r="E23" s="4">
        <v>0</v>
      </c>
      <c r="F23" s="5">
        <f t="shared" si="0"/>
        <v>0</v>
      </c>
    </row>
    <row r="24" spans="1:6" s="10" customFormat="1" x14ac:dyDescent="0.25">
      <c r="A24" s="14" t="s">
        <v>17</v>
      </c>
      <c r="B24" s="15">
        <f>B22-B23</f>
        <v>5104.8810000000003</v>
      </c>
      <c r="C24" s="15">
        <f>C22-C23</f>
        <v>3962.2698</v>
      </c>
      <c r="D24" s="15">
        <f>D22-D23</f>
        <v>9105.0668999999998</v>
      </c>
      <c r="E24" s="15">
        <f>E22-E23</f>
        <v>5867.1882000000005</v>
      </c>
      <c r="F24" s="22">
        <f t="shared" si="0"/>
        <v>24039.405900000002</v>
      </c>
    </row>
    <row r="25" spans="1:6" x14ac:dyDescent="0.25">
      <c r="A25" s="6" t="s">
        <v>18</v>
      </c>
      <c r="B25" s="7">
        <f>IF(B21&lt;=0,0,B21*15%)</f>
        <v>8508.1350000000002</v>
      </c>
      <c r="C25" s="7">
        <f>IF(C21&lt;=0,0,C21*15%)</f>
        <v>6603.7830000000004</v>
      </c>
      <c r="D25" s="7">
        <f>IF(D21&lt;=0,0,D21*15%)</f>
        <v>15175.111499999999</v>
      </c>
      <c r="E25" s="7">
        <f>IF(E21&lt;=0,0,E21*15%)</f>
        <v>9778.6470000000008</v>
      </c>
      <c r="F25" s="5">
        <f t="shared" si="0"/>
        <v>40065.676500000001</v>
      </c>
    </row>
    <row r="26" spans="1:6" x14ac:dyDescent="0.25">
      <c r="A26" s="6" t="s">
        <v>19</v>
      </c>
      <c r="B26" s="7">
        <f>IF(B21&lt;=60000,0,(B21-60000)*10%)</f>
        <v>0</v>
      </c>
      <c r="C26" s="7">
        <f>IF(C21&lt;=60000,0,(C21-60000)*10%)</f>
        <v>0</v>
      </c>
      <c r="D26" s="7">
        <f>IF(D21&lt;=60000,0,(D21-60000)*10%)</f>
        <v>4116.7410000000009</v>
      </c>
      <c r="E26" s="7">
        <f>IF(E21&lt;=60000,0,(E21-60000)*10%)</f>
        <v>519.0980000000003</v>
      </c>
      <c r="F26" s="5">
        <f t="shared" si="0"/>
        <v>4635.8390000000009</v>
      </c>
    </row>
    <row r="27" spans="1:6" s="10" customFormat="1" x14ac:dyDescent="0.25">
      <c r="A27" s="8" t="s">
        <v>20</v>
      </c>
      <c r="B27" s="9">
        <f>B25+B26</f>
        <v>8508.1350000000002</v>
      </c>
      <c r="C27" s="9">
        <f>C25+C26</f>
        <v>6603.7830000000004</v>
      </c>
      <c r="D27" s="9">
        <f>D25+D26</f>
        <v>19291.852500000001</v>
      </c>
      <c r="E27" s="9">
        <f>E25+E26</f>
        <v>10297.745000000001</v>
      </c>
      <c r="F27" s="5">
        <f t="shared" si="0"/>
        <v>44701.515500000001</v>
      </c>
    </row>
    <row r="28" spans="1:6" s="10" customFormat="1" x14ac:dyDescent="0.25">
      <c r="A28" s="6" t="s">
        <v>28</v>
      </c>
      <c r="B28" s="4">
        <v>89.25</v>
      </c>
      <c r="C28" s="4">
        <v>89.55</v>
      </c>
      <c r="D28" s="4">
        <v>107.46</v>
      </c>
      <c r="E28" s="4">
        <f>300*0.2985</f>
        <v>89.55</v>
      </c>
      <c r="F28" s="5"/>
    </row>
    <row r="29" spans="1:6" x14ac:dyDescent="0.25">
      <c r="A29" s="6" t="s">
        <v>29</v>
      </c>
      <c r="B29" s="4"/>
      <c r="C29" s="4"/>
      <c r="D29" s="4"/>
      <c r="E29" s="4"/>
      <c r="F29" s="5">
        <f t="shared" si="0"/>
        <v>0</v>
      </c>
    </row>
    <row r="30" spans="1:6" x14ac:dyDescent="0.25">
      <c r="A30" s="6" t="s">
        <v>30</v>
      </c>
      <c r="B30" s="4">
        <f>57.51+1.38</f>
        <v>58.89</v>
      </c>
      <c r="C30" s="4">
        <f>44.57+9.53+0.28+0.05</f>
        <v>54.43</v>
      </c>
      <c r="D30" s="25">
        <v>112.31</v>
      </c>
      <c r="E30" s="25">
        <v>427.02</v>
      </c>
      <c r="F30" s="5">
        <f t="shared" si="0"/>
        <v>652.65</v>
      </c>
    </row>
    <row r="31" spans="1:6" s="10" customFormat="1" x14ac:dyDescent="0.25">
      <c r="A31" s="14" t="s">
        <v>21</v>
      </c>
      <c r="B31" s="15">
        <f>B27-B28-B30</f>
        <v>8359.9950000000008</v>
      </c>
      <c r="C31" s="15">
        <f>C27-C28-C30</f>
        <v>6459.8029999999999</v>
      </c>
      <c r="D31" s="15">
        <f>D27-D28-D30</f>
        <v>19072.0825</v>
      </c>
      <c r="E31" s="15">
        <f>E27-E28-E30</f>
        <v>9781.1750000000011</v>
      </c>
      <c r="F31" s="22">
        <f t="shared" si="0"/>
        <v>43673.055500000002</v>
      </c>
    </row>
    <row r="32" spans="1:6" x14ac:dyDescent="0.25">
      <c r="B32" s="11"/>
      <c r="C32" s="11"/>
      <c r="D32" s="11"/>
      <c r="E32" s="11"/>
      <c r="F32" s="12"/>
    </row>
    <row r="33" spans="1:6" x14ac:dyDescent="0.25">
      <c r="B33" s="11"/>
      <c r="C33" s="11"/>
      <c r="D33" s="11"/>
      <c r="E33" s="11"/>
      <c r="F33" s="12"/>
    </row>
    <row r="34" spans="1:6" x14ac:dyDescent="0.25">
      <c r="A34" s="6" t="s">
        <v>22</v>
      </c>
      <c r="B34" s="7">
        <f>B16+B29-B22-B27</f>
        <v>43107.883999999998</v>
      </c>
      <c r="C34" s="7">
        <f>C16+C29-C22-C27</f>
        <v>33459.167199999996</v>
      </c>
      <c r="D34" s="7">
        <f>D16+D29-D22-D27</f>
        <v>72530.49059999999</v>
      </c>
      <c r="E34" s="7">
        <f>E16+E29-E22-E27</f>
        <v>46935.936800000003</v>
      </c>
      <c r="F34" s="5">
        <f>SUM(B34:E34)</f>
        <v>196033.47859999997</v>
      </c>
    </row>
    <row r="35" spans="1:6" x14ac:dyDescent="0.25">
      <c r="B35" s="11"/>
      <c r="C35" s="11"/>
      <c r="D35" s="11"/>
      <c r="E35" s="11"/>
      <c r="F35" s="12"/>
    </row>
    <row r="36" spans="1:6" x14ac:dyDescent="0.25">
      <c r="B36" s="11"/>
      <c r="C36" s="26"/>
      <c r="D36" s="26"/>
      <c r="E36" s="26"/>
      <c r="F36" s="12"/>
    </row>
    <row r="37" spans="1:6" x14ac:dyDescent="0.25">
      <c r="B37" s="11"/>
      <c r="C37" s="26"/>
      <c r="D37" s="26"/>
      <c r="E37" s="26"/>
      <c r="F37" s="12"/>
    </row>
    <row r="38" spans="1:6" x14ac:dyDescent="0.25">
      <c r="B38" s="11"/>
      <c r="C38" s="26"/>
      <c r="D38" s="26"/>
      <c r="E38" s="26"/>
      <c r="F38" s="12"/>
    </row>
    <row r="39" spans="1:6" x14ac:dyDescent="0.25">
      <c r="B39" s="11"/>
      <c r="C39" s="26"/>
      <c r="D39" s="26"/>
      <c r="E39" s="26"/>
      <c r="F39" s="12"/>
    </row>
    <row r="40" spans="1:6" x14ac:dyDescent="0.25">
      <c r="C40" s="27"/>
      <c r="D40" s="27"/>
      <c r="E40" s="27"/>
    </row>
    <row r="41" spans="1:6" x14ac:dyDescent="0.25">
      <c r="C41" s="28"/>
      <c r="D41" s="29"/>
      <c r="E41" s="27"/>
    </row>
    <row r="42" spans="1:6" x14ac:dyDescent="0.25">
      <c r="C42" s="28"/>
      <c r="D42" s="29"/>
      <c r="E42" s="27"/>
    </row>
  </sheetData>
  <mergeCells count="2">
    <mergeCell ref="A2:F2"/>
    <mergeCell ref="A1:F1"/>
  </mergeCells>
  <pageMargins left="0.51181102362204722" right="0.51181102362204722" top="0.78740157480314965" bottom="0.78740157480314965" header="0.31496062992125984" footer="0.51181102362204722"/>
  <pageSetup paperSize="9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200X</vt:lpstr>
      <vt:lpstr>'200X'!Area_de_impressao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Francelio Cavalcante</dc:creator>
  <cp:lastModifiedBy>Renato Carvalho</cp:lastModifiedBy>
  <cp:lastPrinted>2015-08-03T05:02:39Z</cp:lastPrinted>
  <dcterms:created xsi:type="dcterms:W3CDTF">2012-04-30T18:08:48Z</dcterms:created>
  <dcterms:modified xsi:type="dcterms:W3CDTF">2018-09-26T12:31:55Z</dcterms:modified>
</cp:coreProperties>
</file>